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12_La America\"/>
    </mc:Choice>
  </mc:AlternateContent>
  <xr:revisionPtr revIDLastSave="0" documentId="13_ncr:1_{A8878354-CA08-4A3F-A8A3-8C68296F448C}" xr6:coauthVersionLast="36" xr6:coauthVersionMax="36" xr10:uidLastSave="{00000000-0000-0000-0000-000000000000}"/>
  <bookViews>
    <workbookView xWindow="0" yWindow="0" windowWidth="20490" windowHeight="7650" tabRatio="798" activeTab="5" xr2:uid="{00000000-000D-0000-FFFF-FFFF00000000}"/>
  </bookViews>
  <sheets>
    <sheet name="1.PDL" sheetId="1" r:id="rId1"/>
    <sheet name="2.NOMBRE" sheetId="2" r:id="rId2"/>
    <sheet name="3.ARBOL PROBLEMA Y OBJETIVOS" sheetId="3" r:id="rId3"/>
    <sheet name="5.SELECCIÓN ODS" sheetId="11" r:id="rId4"/>
    <sheet name="4.BENEFICIARIOS Y ACCIONES" sheetId="4"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 r:id="rId13"/>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P31" i="10" l="1"/>
  <c r="P32" i="10"/>
  <c r="P33" i="10"/>
  <c r="P34" i="10"/>
  <c r="P35" i="10"/>
  <c r="P36" i="10"/>
  <c r="P37" i="10"/>
  <c r="P38" i="10"/>
  <c r="O5" i="12"/>
  <c r="O31" i="10" s="1"/>
  <c r="O6" i="12"/>
  <c r="O32" i="10" s="1"/>
  <c r="O7" i="12"/>
  <c r="O33" i="10" s="1"/>
  <c r="O8" i="12"/>
  <c r="O34" i="10" s="1"/>
  <c r="O9" i="12"/>
  <c r="O35" i="10" s="1"/>
  <c r="O10" i="12"/>
  <c r="O36" i="10" s="1"/>
  <c r="O11" i="12"/>
  <c r="O37" i="10" s="1"/>
  <c r="O12" i="12"/>
  <c r="O4" i="12"/>
  <c r="K30" i="10"/>
  <c r="K31" i="10"/>
  <c r="K32" i="10"/>
  <c r="K33" i="10"/>
  <c r="K34" i="10"/>
  <c r="K35" i="10"/>
  <c r="K36" i="10"/>
  <c r="K37" i="10"/>
  <c r="K38" i="10"/>
  <c r="O38" i="10"/>
  <c r="L69" i="4"/>
  <c r="K69" i="4"/>
  <c r="J69" i="4"/>
  <c r="G69" i="4"/>
  <c r="B33" i="10"/>
  <c r="B34" i="10"/>
  <c r="B35" i="10"/>
  <c r="B36" i="10"/>
  <c r="B37" i="10"/>
  <c r="B38" i="10"/>
  <c r="B31" i="10"/>
  <c r="B32" i="10"/>
  <c r="K68" i="4"/>
  <c r="J68" i="4"/>
  <c r="I68" i="4"/>
  <c r="K61" i="4"/>
  <c r="K63" i="4"/>
  <c r="K64" i="4"/>
  <c r="K65" i="4"/>
  <c r="K66" i="4"/>
  <c r="K67" i="4"/>
  <c r="J61" i="4"/>
  <c r="J62" i="4"/>
  <c r="J63" i="4"/>
  <c r="J64" i="4"/>
  <c r="J65" i="4"/>
  <c r="J66" i="4"/>
  <c r="J67" i="4"/>
  <c r="I67" i="4"/>
  <c r="G4" i="12"/>
  <c r="F5" i="12"/>
  <c r="G61" i="4" s="1"/>
  <c r="K5" i="12"/>
  <c r="J5" i="12" s="1"/>
  <c r="I10" i="12"/>
  <c r="L5" i="12" l="1"/>
  <c r="L61" i="4" s="1"/>
  <c r="K12" i="12" l="1"/>
  <c r="K11" i="12"/>
  <c r="K10" i="12"/>
  <c r="K9" i="12"/>
  <c r="K8" i="12"/>
  <c r="K7" i="12"/>
  <c r="L7" i="12" s="1"/>
  <c r="L63" i="4" s="1"/>
  <c r="K4" i="12"/>
  <c r="L4" i="12" s="1"/>
  <c r="F12" i="12"/>
  <c r="G68" i="4" s="1"/>
  <c r="U20" i="12"/>
  <c r="U16" i="12"/>
  <c r="E11" i="12"/>
  <c r="E10" i="12"/>
  <c r="E9" i="12"/>
  <c r="E8" i="12"/>
  <c r="E7" i="12"/>
  <c r="E6" i="12"/>
  <c r="E4" i="12"/>
  <c r="I9" i="12"/>
  <c r="I8" i="12"/>
  <c r="L8" i="12"/>
  <c r="L64" i="4" s="1"/>
  <c r="J8" i="12"/>
  <c r="F8" i="12"/>
  <c r="G64" i="4" s="1"/>
  <c r="J4" i="12"/>
  <c r="L12" i="12" l="1"/>
  <c r="L68" i="4" s="1"/>
  <c r="J12" i="12"/>
  <c r="L15" i="1"/>
  <c r="L14" i="1"/>
  <c r="F15" i="1"/>
  <c r="F14" i="1"/>
  <c r="L10" i="12" l="1"/>
  <c r="L66" i="4" s="1"/>
  <c r="L11" i="12"/>
  <c r="L67" i="4" s="1"/>
  <c r="K60" i="4"/>
  <c r="F11" i="12" l="1"/>
  <c r="G67" i="4" s="1"/>
  <c r="F10" i="12"/>
  <c r="G66" i="4" s="1"/>
  <c r="F9" i="12"/>
  <c r="G65" i="4" s="1"/>
  <c r="F6" i="12"/>
  <c r="G62" i="4" s="1"/>
  <c r="F7" i="12"/>
  <c r="G63" i="4" s="1"/>
  <c r="F4" i="12"/>
  <c r="G60" i="4" s="1"/>
  <c r="P81" i="12" l="1"/>
  <c r="Q81" i="12"/>
  <c r="M81" i="12" l="1"/>
  <c r="N81" i="12"/>
  <c r="I4" i="12"/>
  <c r="J21" i="5"/>
  <c r="J22" i="5"/>
  <c r="I21" i="5"/>
  <c r="I22" i="5"/>
  <c r="C21" i="5"/>
  <c r="C22" i="5"/>
  <c r="B21" i="5"/>
  <c r="B22" i="5"/>
  <c r="B66" i="5"/>
  <c r="B90" i="5"/>
  <c r="B91" i="5"/>
  <c r="B92" i="5"/>
  <c r="B93" i="5"/>
  <c r="D35" i="10"/>
  <c r="D36" i="10"/>
  <c r="D37" i="10"/>
  <c r="D38" i="10"/>
  <c r="D32" i="10"/>
  <c r="D33" i="10"/>
  <c r="D34" i="10"/>
  <c r="D31" i="10"/>
  <c r="E24" i="4"/>
  <c r="I31" i="10"/>
  <c r="I33" i="10"/>
  <c r="I34" i="10"/>
  <c r="I36" i="10"/>
  <c r="I37" i="10"/>
  <c r="I38" i="10"/>
  <c r="H88" i="5"/>
  <c r="H89" i="5"/>
  <c r="G78" i="5"/>
  <c r="G79" i="5"/>
  <c r="G80" i="5"/>
  <c r="G81" i="5"/>
  <c r="G82" i="5"/>
  <c r="G83" i="5"/>
  <c r="G84" i="5"/>
  <c r="H38" i="10"/>
  <c r="G86" i="5"/>
  <c r="G88" i="5"/>
  <c r="G89" i="5"/>
  <c r="B87" i="5"/>
  <c r="I61" i="4"/>
  <c r="I62" i="4"/>
  <c r="I63" i="4"/>
  <c r="I64" i="4"/>
  <c r="I65" i="4"/>
  <c r="I66" i="4"/>
  <c r="C43" i="12"/>
  <c r="J34" i="10"/>
  <c r="L9" i="12"/>
  <c r="L65" i="4" s="1"/>
  <c r="B85" i="5"/>
  <c r="I85" i="5" l="1"/>
  <c r="I89" i="5"/>
  <c r="J33" i="10"/>
  <c r="I84" i="5"/>
  <c r="H35" i="10"/>
  <c r="H34" i="10"/>
  <c r="H33" i="10"/>
  <c r="G85" i="5"/>
  <c r="E38" i="10"/>
  <c r="H86" i="5"/>
  <c r="H85" i="5"/>
  <c r="H37" i="10"/>
  <c r="H36" i="10"/>
  <c r="G87" i="5"/>
  <c r="H87" i="5"/>
  <c r="H84" i="5"/>
  <c r="H32" i="10"/>
  <c r="H31" i="10"/>
  <c r="B89" i="5"/>
  <c r="B86" i="5"/>
  <c r="B88" i="5"/>
  <c r="P30" i="10"/>
  <c r="I86" i="5" l="1"/>
  <c r="J38" i="10"/>
  <c r="I88" i="5"/>
  <c r="J36" i="10"/>
  <c r="J37" i="10"/>
  <c r="I87" i="5"/>
  <c r="E37" i="10"/>
  <c r="B84" i="5"/>
  <c r="Q78" i="12"/>
  <c r="H83" i="5" l="1"/>
  <c r="I7" i="12" l="1"/>
  <c r="B82" i="5" l="1"/>
  <c r="E35" i="10"/>
  <c r="B81" i="5"/>
  <c r="E34" i="10"/>
  <c r="B80" i="5"/>
  <c r="E33" i="10"/>
  <c r="E32" i="10"/>
  <c r="B79" i="5"/>
  <c r="B78" i="5"/>
  <c r="E31" i="10"/>
  <c r="Q79" i="12"/>
  <c r="P79" i="12"/>
  <c r="P78" i="12"/>
  <c r="Q77" i="12"/>
  <c r="P77" i="12"/>
  <c r="Q76" i="12"/>
  <c r="P76" i="12"/>
  <c r="Q75" i="12"/>
  <c r="P75" i="12"/>
  <c r="M76" i="12"/>
  <c r="M77" i="12"/>
  <c r="M78" i="12"/>
  <c r="M79" i="12"/>
  <c r="M75" i="12"/>
  <c r="B83" i="5" l="1"/>
  <c r="E36" i="10"/>
  <c r="P80" i="12"/>
  <c r="Q80" i="12"/>
  <c r="P82" i="12" l="1"/>
  <c r="D30" i="10"/>
  <c r="B30" i="10"/>
  <c r="I30" i="10"/>
  <c r="J60" i="4"/>
  <c r="H30" i="10" s="1"/>
  <c r="E30" i="10" l="1"/>
  <c r="J10" i="12" l="1"/>
  <c r="J9" i="12"/>
  <c r="L60" i="4" l="1"/>
  <c r="O30" i="10"/>
  <c r="J30" i="10" l="1"/>
  <c r="J7" i="12"/>
  <c r="B12" i="4" l="1"/>
  <c r="U18" i="12"/>
  <c r="U15" i="12"/>
  <c r="I60" i="4"/>
  <c r="B15" i="10" l="1"/>
  <c r="B14" i="10"/>
  <c r="C15" i="10"/>
  <c r="K14" i="10"/>
  <c r="J14" i="10"/>
  <c r="C14" i="10"/>
  <c r="N79" i="12" l="1"/>
  <c r="N78" i="12"/>
  <c r="N75" i="12"/>
  <c r="N76" i="12"/>
  <c r="N77" i="12"/>
  <c r="K79" i="12"/>
  <c r="M80" i="12" l="1"/>
  <c r="K6" i="12" s="1"/>
  <c r="L6" i="12" s="1"/>
  <c r="N80" i="12"/>
  <c r="I6" i="12" s="1"/>
  <c r="L62" i="4" l="1"/>
  <c r="J32" i="10" s="1"/>
  <c r="L14" i="12"/>
  <c r="H6" i="12"/>
  <c r="K62" i="4" s="1"/>
  <c r="I32" i="10" s="1"/>
  <c r="J35" i="10"/>
  <c r="M82" i="12"/>
  <c r="I35" i="10"/>
  <c r="J11" i="12"/>
  <c r="I11" i="12"/>
  <c r="I14" i="12" s="1"/>
  <c r="C36" i="3"/>
  <c r="C18" i="3"/>
  <c r="H13" i="2"/>
  <c r="H14" i="12" l="1"/>
  <c r="G41" i="12"/>
  <c r="G23" i="12"/>
  <c r="G25" i="12"/>
  <c r="G60" i="12"/>
  <c r="H60" i="12" s="1"/>
  <c r="I60" i="12" s="1"/>
  <c r="G59" i="12"/>
  <c r="H59" i="12" s="1"/>
  <c r="I59" i="12" s="1"/>
  <c r="J59" i="12" s="1"/>
  <c r="G30" i="12"/>
  <c r="K78" i="12"/>
  <c r="K77" i="12"/>
  <c r="K76" i="12"/>
  <c r="K75" i="12"/>
  <c r="J121" i="12"/>
  <c r="K121" i="12" s="1"/>
  <c r="J120" i="12"/>
  <c r="K120" i="12" s="1"/>
  <c r="P68" i="12"/>
  <c r="M68" i="12"/>
  <c r="P67" i="12"/>
  <c r="P66" i="12"/>
  <c r="P65" i="12"/>
  <c r="H65" i="12"/>
  <c r="I65" i="12" s="1"/>
  <c r="J65" i="12" s="1"/>
  <c r="P64" i="12"/>
  <c r="P63" i="12"/>
  <c r="P62" i="12"/>
  <c r="H62" i="12"/>
  <c r="I62" i="12" s="1"/>
  <c r="J62" i="12" s="1"/>
  <c r="P61" i="12"/>
  <c r="P60" i="12"/>
  <c r="P59" i="12"/>
  <c r="P58" i="12"/>
  <c r="H58" i="12"/>
  <c r="I58" i="12" s="1"/>
  <c r="J58" i="12" s="1"/>
  <c r="P57" i="12"/>
  <c r="G57" i="12"/>
  <c r="H57" i="12" s="1"/>
  <c r="I57" i="12" s="1"/>
  <c r="J57" i="12" s="1"/>
  <c r="P56" i="12"/>
  <c r="G56" i="12"/>
  <c r="H56" i="12" s="1"/>
  <c r="I56" i="12" s="1"/>
  <c r="J56" i="12" s="1"/>
  <c r="P55" i="12"/>
  <c r="H55" i="12"/>
  <c r="I55" i="12" s="1"/>
  <c r="J55" i="12" s="1"/>
  <c r="M54" i="12"/>
  <c r="K54" i="12"/>
  <c r="P54" i="12" s="1"/>
  <c r="G54" i="12"/>
  <c r="H54" i="12" s="1"/>
  <c r="I54" i="12" s="1"/>
  <c r="J54" i="12" s="1"/>
  <c r="P53" i="12"/>
  <c r="P52" i="12"/>
  <c r="H52" i="12"/>
  <c r="I52" i="12" s="1"/>
  <c r="J52" i="12" s="1"/>
  <c r="P51" i="12"/>
  <c r="H51" i="12"/>
  <c r="I51" i="12" s="1"/>
  <c r="J51" i="12" s="1"/>
  <c r="P50" i="12"/>
  <c r="L49" i="12"/>
  <c r="P48" i="12"/>
  <c r="H48" i="12"/>
  <c r="I48" i="12" s="1"/>
  <c r="J48" i="12" s="1"/>
  <c r="I83" i="5" l="1"/>
  <c r="J60" i="12"/>
  <c r="K122" i="12"/>
  <c r="K123" i="12" s="1"/>
  <c r="K124" i="12" s="1"/>
  <c r="K125" i="12" s="1"/>
  <c r="K126" i="12" s="1"/>
  <c r="K80" i="12"/>
  <c r="P49" i="12" l="1"/>
  <c r="K49" i="12" s="1"/>
  <c r="D40" i="12"/>
  <c r="B1" i="12"/>
  <c r="V3" i="12"/>
  <c r="S3" i="12"/>
  <c r="J6" i="12" l="1"/>
  <c r="J14" i="12" s="1"/>
  <c r="M46" i="10" l="1"/>
  <c r="O14" i="12"/>
  <c r="J31" i="10"/>
  <c r="E46" i="10" s="1"/>
  <c r="K24" i="10"/>
  <c r="J24" i="10"/>
  <c r="J40" i="5"/>
  <c r="D40" i="5"/>
  <c r="J36" i="5"/>
  <c r="D36" i="5"/>
  <c r="D24" i="10" l="1"/>
  <c r="K13" i="10"/>
  <c r="J13" i="10"/>
  <c r="B13" i="10"/>
  <c r="C13" i="10"/>
  <c r="F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93" i="5"/>
  <c r="H93" i="5"/>
  <c r="G93" i="5"/>
  <c r="I82" i="5"/>
  <c r="H82" i="5"/>
  <c r="I81" i="5"/>
  <c r="H81" i="5"/>
  <c r="I80" i="5"/>
  <c r="H80" i="5"/>
  <c r="I79" i="5"/>
  <c r="H79" i="5"/>
  <c r="I77" i="5"/>
  <c r="H77" i="5"/>
  <c r="G77" i="5"/>
  <c r="B77" i="5"/>
  <c r="B52" i="5"/>
  <c r="B46" i="5"/>
  <c r="D27" i="5"/>
  <c r="D24" i="5"/>
  <c r="J20" i="5"/>
  <c r="I20" i="5"/>
  <c r="C20" i="5"/>
  <c r="B20" i="5"/>
  <c r="E15" i="5"/>
  <c r="I24" i="4"/>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7" i="4" l="1"/>
  <c r="F66" i="4"/>
  <c r="F68" i="4"/>
  <c r="F69" i="4"/>
  <c r="F63" i="4"/>
  <c r="F64" i="4"/>
  <c r="F65" i="4"/>
  <c r="F60" i="4"/>
  <c r="F62" i="4"/>
  <c r="F61" i="4"/>
  <c r="G9" i="4"/>
  <c r="D60" i="5" s="1"/>
  <c r="H78" i="5" l="1"/>
  <c r="I78" i="5"/>
  <c r="L70" i="4"/>
  <c r="D95" i="5" s="1"/>
</calcChain>
</file>

<file path=xl/sharedStrings.xml><?xml version="1.0" encoding="utf-8"?>
<sst xmlns="http://schemas.openxmlformats.org/spreadsheetml/2006/main" count="1082" uniqueCount="796">
  <si>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</si>
  <si>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</si>
  <si>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</si>
  <si>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</si>
  <si>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</si>
  <si>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</si>
  <si>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</si>
  <si>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</si>
  <si>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</si>
  <si>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</si>
  <si>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</si>
  <si>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</si>
  <si>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</si>
  <si>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</si>
  <si>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</si>
  <si>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</si>
  <si>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</si>
  <si>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</si>
  <si>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</si>
  <si>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</si>
  <si>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</si>
  <si>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</si>
  <si>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</si>
  <si>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</si>
  <si>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</si>
  <si>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</si>
  <si>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</si>
  <si>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</si>
  <si>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</si>
  <si>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</si>
  <si>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</si>
  <si>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</si>
  <si>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</si>
  <si>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</si>
  <si>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</si>
  <si>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</si>
  <si>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</si>
  <si>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</si>
  <si>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</si>
  <si>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</si>
  <si>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</si>
  <si>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</si>
  <si>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</si>
  <si>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</si>
  <si>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</si>
  <si>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</si>
  <si>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</si>
  <si>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</si>
  <si>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</si>
  <si>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</si>
  <si>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</si>
  <si>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</si>
  <si>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</si>
  <si>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</si>
  <si>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</si>
  <si>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</si>
  <si>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</si>
  <si>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</si>
  <si>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</si>
  <si>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</si>
  <si>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</si>
  <si>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</si>
  <si>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</si>
  <si>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</si>
  <si>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</si>
  <si>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</si>
  <si>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</si>
  <si>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</si>
  <si>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</si>
  <si>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</si>
  <si>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</si>
  <si>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</si>
  <si>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</si>
  <si>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</si>
  <si>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</si>
  <si>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</si>
  <si>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</si>
  <si>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</si>
  <si>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</si>
  <si>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</si>
  <si>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</si>
  <si>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</si>
  <si>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</si>
  <si>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</si>
  <si>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</si>
  <si>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</si>
  <si>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</si>
  <si>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</si>
  <si>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</si>
  <si>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</si>
  <si>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</si>
  <si>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</si>
  <si>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</si>
  <si>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</si>
  <si>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</si>
  <si>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</si>
  <si>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</si>
  <si>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</si>
  <si>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</si>
  <si>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</si>
  <si>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</si>
  <si>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</si>
  <si>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</si>
  <si>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</si>
  <si>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</si>
  <si>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</si>
  <si>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</si>
  <si>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</si>
  <si>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</si>
  <si>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</si>
  <si>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</si>
  <si>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</si>
  <si>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</si>
  <si>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</si>
  <si>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</si>
  <si>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</si>
  <si>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</si>
  <si>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</si>
  <si>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</si>
  <si>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</si>
  <si>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</si>
  <si>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</si>
  <si>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</si>
  <si>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</si>
  <si>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</si>
  <si>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</si>
  <si>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</si>
  <si>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</si>
  <si>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</si>
  <si>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</si>
  <si>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</si>
  <si>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</si>
  <si>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</si>
  <si>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</si>
  <si>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</si>
  <si>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</si>
  <si>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</si>
  <si>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</si>
  <si>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</si>
  <si>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</si>
  <si>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</si>
  <si>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</si>
  <si>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</si>
  <si>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</si>
  <si>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</si>
  <si>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</si>
  <si>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</si>
  <si>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</si>
  <si>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</si>
  <si>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</si>
  <si>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</si>
  <si>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</si>
  <si>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</si>
  <si>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</si>
  <si>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</si>
  <si>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</si>
  <si>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</si>
  <si>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</si>
  <si>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</si>
  <si>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</si>
  <si>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</si>
  <si>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</si>
  <si>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</si>
  <si>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</si>
  <si>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</si>
  <si>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</si>
  <si>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</si>
  <si>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</si>
  <si>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</si>
  <si>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</si>
  <si>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</si>
  <si>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</si>
  <si>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</si>
  <si>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</si>
  <si>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</si>
  <si>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</si>
  <si>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</si>
  <si>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</si>
  <si>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</si>
  <si>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</si>
  <si>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</si>
  <si>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</si>
  <si>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</si>
  <si>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</si>
  <si>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</si>
  <si>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</si>
  <si>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</si>
  <si>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</si>
  <si>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</si>
  <si>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</si>
  <si>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</si>
  <si>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</si>
  <si>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</si>
  <si>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</si>
  <si>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</si>
  <si>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</si>
  <si>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</si>
  <si>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</si>
  <si>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</si>
  <si>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</si>
  <si>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</si>
  <si>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</si>
  <si>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</si>
  <si>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</si>
  <si>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</si>
  <si>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</si>
  <si>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</si>
  <si>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</si>
  <si>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</si>
  <si>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</si>
  <si>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</si>
  <si>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</si>
  <si>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</si>
  <si>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</si>
  <si>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</si>
  <si>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</si>
  <si>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</si>
  <si>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</si>
  <si>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</si>
  <si>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</si>
  <si>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</si>
  <si>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</si>
  <si>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</si>
  <si>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</si>
  <si>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</si>
  <si>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</si>
  <si>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</si>
  <si>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</si>
  <si>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</si>
  <si>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</si>
  <si>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</si>
  <si>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</si>
  <si>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</si>
  <si>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</si>
  <si>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</si>
  <si>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</si>
  <si>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</si>
  <si>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</si>
  <si>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</si>
  <si>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</si>
  <si>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</si>
  <si>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</si>
  <si>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</si>
  <si>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</si>
  <si>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</si>
  <si>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</si>
  <si>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</si>
  <si>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</si>
  <si>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</si>
  <si>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</si>
  <si>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</si>
  <si>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</si>
  <si>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</si>
  <si>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</si>
  <si>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</si>
  <si>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</si>
  <si>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</si>
  <si>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</si>
  <si>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</si>
  <si>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</si>
  <si>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</si>
  <si>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</si>
  <si>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</si>
  <si>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</si>
  <si>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</si>
  <si>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</si>
  <si>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</si>
  <si>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</si>
  <si>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</si>
  <si>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</si>
  <si>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</si>
  <si>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</si>
  <si>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</si>
  <si>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</si>
  <si>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</si>
  <si>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</si>
  <si>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</si>
  <si>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</si>
  <si>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</si>
  <si>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</si>
  <si>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</si>
  <si>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</si>
  <si>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</si>
  <si>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</si>
  <si>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</si>
  <si>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</si>
  <si>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</si>
  <si>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</si>
  <si>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</si>
  <si>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</si>
  <si>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</si>
  <si>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</si>
  <si>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</si>
  <si>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</si>
  <si>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</si>
  <si>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</si>
  <si>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</si>
  <si>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</si>
  <si>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</si>
  <si>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</si>
  <si>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</si>
  <si>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</si>
  <si>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</si>
  <si>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</si>
  <si>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</si>
  <si>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</si>
  <si>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</si>
  <si>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</si>
  <si>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</si>
  <si>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</si>
  <si>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</si>
  <si>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</si>
  <si>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</si>
  <si>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</si>
  <si>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</si>
  <si>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</si>
  <si>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</si>
  <si>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</si>
  <si>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</si>
  <si>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</si>
  <si>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</si>
  <si>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</si>
  <si>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</si>
  <si>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</si>
  <si>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</si>
  <si>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</si>
  <si>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</si>
  <si>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</si>
  <si>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</si>
  <si>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</si>
  <si>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</si>
  <si>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</si>
  <si>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</si>
  <si>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</si>
  <si>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</si>
  <si>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</si>
  <si>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</si>
  <si>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</si>
  <si>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</si>
  <si>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</si>
  <si>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</si>
  <si>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</si>
  <si>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</si>
  <si>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</si>
  <si>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</si>
  <si>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</si>
  <si>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</si>
  <si>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</si>
  <si>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</si>
  <si>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</si>
  <si>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</si>
  <si>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</si>
  <si>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</si>
  <si>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</si>
  <si>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</si>
  <si>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</si>
  <si>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</si>
  <si>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</si>
  <si>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</si>
  <si>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</si>
  <si>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</si>
  <si>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</si>
  <si>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</si>
  <si>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</si>
  <si>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</si>
  <si>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</si>
  <si>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</si>
  <si>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</si>
  <si>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</si>
  <si>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</si>
  <si>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</si>
  <si>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</si>
  <si>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</si>
  <si>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</si>
  <si>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</si>
  <si>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</si>
  <si>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</si>
  <si>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</si>
  <si>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</si>
  <si>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</si>
  <si>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</si>
  <si>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</si>
  <si>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</si>
  <si>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</si>
  <si>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</si>
  <si>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</si>
  <si>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</si>
  <si>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</si>
  <si>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</si>
  <si>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</si>
  <si>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</si>
  <si>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</si>
  <si>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</si>
  <si>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</si>
  <si>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</si>
  <si>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</si>
  <si>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</si>
  <si>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</si>
  <si>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</si>
  <si>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</si>
  <si>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</si>
  <si>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</si>
  <si>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</si>
  <si>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</si>
  <si>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</si>
  <si>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</si>
  <si>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</si>
  <si>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</si>
  <si>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</si>
  <si>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</si>
  <si>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</si>
  <si>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</si>
  <si>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</si>
  <si>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</si>
  <si>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</si>
  <si>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</si>
  <si>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</si>
  <si>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</si>
  <si>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</si>
  <si>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</si>
  <si>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</si>
  <si>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</si>
  <si>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</si>
  <si>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</si>
  <si>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</si>
  <si>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</si>
  <si>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</si>
  <si>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</si>
  <si>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</si>
  <si>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</si>
  <si>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</si>
  <si>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</si>
  <si>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</si>
  <si>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</si>
  <si>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</si>
  <si>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</si>
  <si>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</si>
  <si>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</si>
  <si>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</si>
  <si>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</si>
  <si>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</si>
  <si>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</si>
  <si>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</si>
  <si>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</si>
  <si>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</si>
  <si>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</si>
  <si>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</si>
  <si>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</si>
  <si>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</si>
  <si>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</si>
  <si>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</si>
  <si>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</si>
  <si>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</si>
  <si>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</si>
  <si>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</si>
  <si>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</si>
  <si>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</si>
  <si>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</si>
  <si>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</si>
  <si>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</si>
  <si>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</si>
  <si>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</si>
  <si>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</si>
  <si>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</si>
  <si>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</si>
  <si>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</si>
  <si>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</si>
  <si>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</si>
  <si>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</si>
  <si>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</si>
  <si>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</si>
  <si>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</si>
  <si>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</si>
  <si>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</si>
  <si>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</si>
  <si>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</si>
  <si>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</si>
  <si>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</si>
  <si>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</si>
  <si>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</si>
  <si>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</si>
  <si>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</si>
  <si>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</si>
  <si>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</si>
  <si>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</si>
  <si>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</si>
  <si>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</si>
  <si>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</si>
  <si>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</si>
  <si>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</si>
  <si>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</si>
  <si>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</si>
  <si>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</si>
  <si>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</si>
  <si>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</si>
  <si>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</si>
  <si>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</si>
  <si>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</si>
  <si>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</si>
  <si>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</si>
  <si>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</si>
  <si>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</si>
  <si>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</si>
  <si>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</si>
  <si>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</si>
  <si>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</si>
  <si>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</si>
  <si>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</si>
  <si>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</si>
  <si>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</si>
  <si>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</si>
  <si>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</si>
  <si>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</si>
  <si>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</si>
  <si>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</si>
  <si>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</si>
  <si>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</si>
  <si>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</si>
  <si>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</si>
  <si>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</si>
  <si>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</si>
  <si>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</si>
  <si>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</si>
  <si>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</si>
  <si>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</si>
  <si>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</si>
  <si>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</si>
  <si>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</si>
  <si>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</si>
  <si>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</si>
  <si>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</si>
  <si>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</si>
  <si>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</si>
  <si>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</si>
  <si>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</si>
  <si>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</si>
  <si>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</si>
  <si>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</si>
  <si>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</si>
  <si>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</si>
  <si>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</si>
  <si>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</si>
  <si>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</si>
  <si>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</si>
  <si>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</si>
  <si>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</si>
  <si>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</si>
  <si>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</si>
  <si>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</si>
  <si>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</si>
  <si>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</si>
  <si>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</si>
  <si>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</si>
  <si>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</si>
  <si>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</si>
  <si>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</si>
  <si>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</si>
  <si>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</si>
  <si>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</si>
  <si>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</si>
  <si>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</si>
  <si>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</si>
  <si>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</si>
  <si>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</si>
  <si>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</si>
  <si>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</si>
  <si>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</si>
  <si>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</si>
  <si>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</si>
  <si>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</si>
  <si>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</si>
  <si>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</si>
  <si>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</si>
  <si>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</si>
  <si>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</si>
  <si>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</si>
  <si>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</si>
  <si>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</si>
  <si>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</si>
  <si>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</si>
  <si>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</si>
  <si>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</si>
  <si>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</si>
  <si>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</si>
  <si>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</si>
  <si>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</si>
  <si>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</si>
  <si>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</si>
  <si>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</si>
  <si>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</si>
  <si>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</si>
  <si>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</si>
  <si>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</si>
  <si>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</si>
  <si>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</si>
  <si>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</si>
  <si>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</si>
  <si>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</si>
  <si>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</si>
  <si>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</si>
  <si>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</si>
  <si>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</si>
  <si>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</si>
  <si>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</si>
  <si>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</si>
  <si>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</si>
  <si>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</si>
  <si>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</si>
  <si>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</si>
  <si>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</si>
  <si>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</si>
  <si>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</si>
  <si>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</si>
  <si>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</si>
  <si>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</si>
  <si>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</si>
  <si>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</si>
  <si>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</si>
  <si>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</si>
  <si>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</si>
  <si>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</si>
  <si>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</si>
  <si>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</si>
  <si>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</si>
  <si>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</si>
  <si>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</si>
  <si>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</si>
  <si>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</si>
  <si>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</si>
  <si>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</si>
  <si>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</si>
  <si>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</si>
  <si>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</si>
  <si>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</si>
  <si>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</si>
  <si>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</si>
  <si>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</si>
  <si>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</si>
  <si>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</si>
  <si>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</si>
  <si>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</si>
  <si>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</si>
  <si>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</si>
  <si>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</si>
  <si>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</si>
  <si>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</si>
  <si>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</si>
  <si>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</si>
  <si>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</si>
  <si>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</si>
  <si>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</si>
  <si>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</si>
  <si>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</si>
  <si>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</si>
  <si>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</si>
  <si>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</si>
  <si>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</si>
  <si>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</si>
  <si>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</si>
  <si>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</si>
  <si>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</si>
  <si>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</si>
  <si>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</si>
  <si>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</si>
  <si>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</si>
  <si>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</si>
  <si>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</si>
  <si>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</si>
  <si>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</si>
  <si>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</si>
  <si>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</si>
  <si>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</si>
  <si>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</si>
  <si>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</si>
  <si>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</si>
  <si>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</si>
  <si>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</si>
  <si>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</si>
  <si>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</si>
  <si>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</si>
  <si>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</si>
  <si>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</si>
  <si>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</si>
  <si>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</si>
  <si>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</si>
  <si>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</si>
  <si>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</si>
  <si>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</si>
  <si>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</si>
  <si>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</si>
  <si>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</si>
  <si>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</si>
  <si>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</si>
  <si>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</si>
  <si>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</si>
  <si>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</si>
  <si>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</si>
  <si>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</si>
  <si>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</si>
  <si>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</si>
  <si>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</si>
  <si>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</si>
  <si>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</si>
  <si>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</si>
  <si>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</si>
  <si>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</si>
  <si>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</si>
  <si>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</si>
  <si>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</si>
  <si>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</si>
  <si>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</si>
  <si>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</si>
  <si>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</si>
  <si>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</si>
  <si>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</si>
  <si>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</si>
  <si>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</si>
  <si>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</si>
  <si>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</si>
  <si>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</si>
  <si>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</si>
  <si>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</si>
  <si>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</si>
  <si>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</si>
  <si>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</si>
  <si>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</si>
  <si>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</si>
  <si>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</si>
  <si>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</si>
  <si>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</si>
  <si>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</si>
  <si>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</si>
  <si>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</si>
  <si>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</si>
  <si>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</si>
  <si>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</si>
  <si>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</si>
  <si>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</si>
  <si>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</si>
  <si>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</si>
  <si>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</si>
  <si>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</si>
  <si>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</si>
  <si>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</si>
  <si>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</si>
  <si>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</si>
  <si>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</si>
  <si>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</si>
  <si>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</si>
  <si>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</si>
  <si>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</si>
  <si>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</si>
  <si>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</si>
  <si>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</si>
  <si>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</si>
  <si>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</si>
  <si>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</si>
  <si>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</si>
  <si>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</si>
  <si>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</si>
  <si>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t>AJUSTE</t>
  </si>
  <si>
    <t>AJUSTADO</t>
  </si>
  <si>
    <t>COACH</t>
  </si>
  <si>
    <t>Reflex</t>
  </si>
  <si>
    <t>Reflexologia</t>
  </si>
  <si>
    <t>REFLEXOLOGIA</t>
  </si>
  <si>
    <t xml:space="preserve">Un Bebé </t>
  </si>
  <si>
    <r>
      <t xml:space="preserve">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Centro de Escucha Sustancias Psicoactivas (Tomarnos el Mundo): Estrategia de salud mental donde se hace prevención adicciones, 
Medellin Me Cuida Convivencia:  conductas protectoras en convivencia y la prevención de violencias 
Un bebé tu decisión: Prevensión de embarazo adolescente
Medellín Me Cuida Discapacidad: en el marco de la Atención Primaria en Salud con base en el desarrollo de acciones para cuidadores y sus las familias que tienen integrantes con discapacidad
</t>
    </r>
    <r>
      <rPr>
        <b/>
        <sz val="11"/>
        <color theme="1"/>
        <rFont val="Arial"/>
        <family val="2"/>
      </rPr>
      <t>Los costos de las estrategias contemplan costos directos, costos indirectos e interventoría integral.</t>
    </r>
  </si>
  <si>
    <t>Línea : Equidad e Inclusión Social. Mejoramiento y Bienestar para la Comuna
Programa: Espacios socioculturales y de formación para la tolerancia, el respeto a la diferencia y el encuentro intergeneracional. Prevención y promoción en salud mental, física, sexual y reproductiva</t>
  </si>
  <si>
    <t>DE LA ENFERMEDAD Y  PROMOCIÓN DE LA SALUD EN LA COMUNA 12 LA AMERICA</t>
  </si>
  <si>
    <t>POBLACIÓN 2022: total 87849; Hombres 39270; mujeres 48579; ASEGURAMIENTO 2021: Población afiliada al régimen subsidiado 3923; Poblacion no asegurada 573 MORTALIDAD (2020p) general 2019: 431,9; asociada a cáncer de cuello uternino 2,1; infantil en menores de un año 11,4; en menores de cinco años por cada mil nacidos vivos 13,1; en menores de cinco años por cada cien mil menores de cinco años: 231,8</t>
  </si>
  <si>
    <t>Medellín me cuida convivencia</t>
  </si>
  <si>
    <t>350 familias</t>
  </si>
  <si>
    <t>Estilos de vida saludable</t>
  </si>
  <si>
    <t xml:space="preserve">Salud visual </t>
  </si>
  <si>
    <t>650 benficiarios (25% adulto mayor y el 75% el resto en la comunidad) de 13 a 59 años</t>
  </si>
  <si>
    <t xml:space="preserve">Protesis parciales y totales </t>
  </si>
  <si>
    <t>Ortodoncia preventiva para niños y con continuidad</t>
  </si>
  <si>
    <t>100 (Continuidad
y Nuevos)</t>
  </si>
  <si>
    <t>Coaching 13 años en adelante</t>
  </si>
  <si>
    <t>Vacunación neumococo</t>
  </si>
  <si>
    <t>300 personas</t>
  </si>
  <si>
    <t xml:space="preserve">Prevención en salud mental para los niños en temas tecnológicos </t>
  </si>
  <si>
    <t>Prevención y promoción de enfermedades de transmisión sexual en jóvenes y adultos</t>
  </si>
  <si>
    <t>1.1.1_Implementar estrategias de IEC-M, autocuidado de la salud mental en Convivencia (MMC_Conv)_C12</t>
  </si>
  <si>
    <t>1.3.1_Realizar el programa de formación en los hábitos y estilos de vida Saludables en familia_(EVS)_C12</t>
  </si>
  <si>
    <t>1.4.1_Realizar estrategia  salud visual a personas mayores de 13 años y el 25% mayores de 60 años _C12</t>
  </si>
  <si>
    <t>1.4.2_Elaborar prótesis dentales removibles mucosoportadas, para personas de 18 en adelante_C12</t>
  </si>
  <si>
    <t>1.4.3_Realizar estrategia salud Bucal en ortodoncia pediatrica para niños y niñas de 6 a 10 años_C12</t>
  </si>
  <si>
    <t>1.5.1_Realizar capacitación en Coaching para la comunidad y lideres en Habitos saludables_C12</t>
  </si>
  <si>
    <t>1.6.1_Aplicar el biologico Neumococo Prevenal personas mayores de 50 años, C12</t>
  </si>
  <si>
    <t>1.7.1_Realizar campaña de Centros de escucha  en prevención del embarazo educación sexual (CE-SSR)_C</t>
  </si>
  <si>
    <t>1.2.1_Realizar campañas de prevención en el consumo de sustancias psicoactivas en la C12</t>
  </si>
  <si>
    <t>Personas</t>
  </si>
  <si>
    <t>El Centro de Escucha de SSR esta para atender aprox 600 personas</t>
  </si>
  <si>
    <t>La estrategia Tomarnos el Mundo realiza intervensiones de prevención de adicciones incluyendo la ludopatia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</si>
</sst>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51"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2"/>
      <color theme="1"/>
      <name val="Calibri"/>
      <family val="2"/>
    </font>
    <font>
      <b/>
      <sz val="12"/>
      <name val="Arial"/>
      <family val="2"/>
    </font>
    <font>
      <b/>
      <sz val="16"/>
      <color theme="1"/>
      <name val="Calibri"/>
      <family val="2"/>
    </font>
    <font>
      <b/>
      <sz val="16"/>
      <name val="Arial"/>
      <family val="2"/>
    </font>
    <font>
      <b/>
      <sz val="11"/>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5" tint="0.39997558519241921"/>
        <bgColor indexed="64"/>
      </patternFill>
    </fill>
  </fills>
  <borders count="6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6" fillId="0" borderId="5"/>
    <xf numFmtId="43" fontId="29" fillId="0" borderId="0" applyFont="0" applyFill="0" applyBorder="0" applyAlignment="0" applyProtection="0"/>
  </cellStyleXfs>
  <cellXfs count="557">
    <xf numFmtId="0" fontId="0" fillId="0" borderId="0" xfId="0" applyFont="1" applyAlignment="1"/>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applyAlignment="1">
      <alignment vertical="center"/>
    </xf>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ont="1" applyFill="1" applyBorder="1"/>
    <xf numFmtId="0" fontId="0" fillId="4" borderId="6" xfId="0" applyFont="1"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0" fillId="0" borderId="0" xfId="0" applyFont="1"/>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ont="1" applyFill="1" applyBorder="1"/>
    <xf numFmtId="0" fontId="11"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7" fillId="0" borderId="27" xfId="0" applyFont="1" applyBorder="1"/>
    <xf numFmtId="0" fontId="7" fillId="0" borderId="25" xfId="0" applyFont="1" applyBorder="1"/>
    <xf numFmtId="0" fontId="8"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8" fillId="9" borderId="15"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7" fillId="0" borderId="14" xfId="0" applyFont="1" applyBorder="1" applyAlignment="1">
      <alignment wrapText="1"/>
    </xf>
    <xf numFmtId="0" fontId="7" fillId="0" borderId="14" xfId="0" applyFont="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15" xfId="0" applyFont="1" applyBorder="1" applyAlignment="1">
      <alignment horizontal="left" vertical="center"/>
    </xf>
    <xf numFmtId="0" fontId="15" fillId="0" borderId="0" xfId="0" applyFont="1" applyAlignment="1">
      <alignment wrapText="1"/>
    </xf>
    <xf numFmtId="0" fontId="15" fillId="0" borderId="25" xfId="0" applyFont="1" applyBorder="1"/>
    <xf numFmtId="0" fontId="14"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7"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2" fillId="10" borderId="15" xfId="0" applyNumberFormat="1" applyFont="1" applyFill="1" applyBorder="1" applyAlignment="1">
      <alignment horizontal="center" vertical="center"/>
    </xf>
    <xf numFmtId="0" fontId="18" fillId="0" borderId="31" xfId="0" applyFont="1" applyBorder="1" applyAlignment="1">
      <alignment vertical="center" wrapText="1"/>
    </xf>
    <xf numFmtId="0" fontId="7" fillId="0" borderId="5" xfId="0" applyFont="1" applyFill="1" applyBorder="1"/>
    <xf numFmtId="0" fontId="0" fillId="0" borderId="0" xfId="0" applyFont="1" applyFill="1" applyAlignment="1"/>
    <xf numFmtId="0" fontId="19" fillId="3" borderId="32" xfId="0" applyFont="1" applyFill="1" applyBorder="1" applyAlignment="1">
      <alignment horizontal="center" vertical="center"/>
    </xf>
    <xf numFmtId="0" fontId="19" fillId="4" borderId="32" xfId="0" applyFont="1" applyFill="1" applyBorder="1" applyAlignment="1">
      <alignment horizontal="center" vertical="center"/>
    </xf>
    <xf numFmtId="0" fontId="0" fillId="0" borderId="0" xfId="0" applyFont="1" applyAlignment="1"/>
    <xf numFmtId="0" fontId="23" fillId="0" borderId="0" xfId="0" applyFont="1"/>
    <xf numFmtId="0" fontId="24" fillId="0" borderId="15" xfId="0" applyFont="1" applyBorder="1" applyAlignment="1">
      <alignment vertical="center"/>
    </xf>
    <xf numFmtId="0" fontId="23" fillId="0" borderId="18" xfId="0" applyFont="1" applyBorder="1"/>
    <xf numFmtId="0" fontId="22" fillId="9" borderId="15" xfId="0" applyFont="1" applyFill="1" applyBorder="1" applyAlignment="1">
      <alignment horizontal="center" vertical="center" wrapText="1"/>
    </xf>
    <xf numFmtId="0" fontId="22" fillId="12" borderId="15" xfId="0" applyFont="1" applyFill="1" applyBorder="1" applyAlignment="1">
      <alignment horizontal="center" vertical="center" wrapText="1"/>
    </xf>
    <xf numFmtId="0" fontId="22" fillId="12" borderId="27" xfId="0" applyFont="1" applyFill="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xf>
    <xf numFmtId="0" fontId="24" fillId="0" borderId="15" xfId="0" applyFont="1" applyBorder="1"/>
    <xf numFmtId="0" fontId="0" fillId="0" borderId="0" xfId="0" applyFont="1" applyAlignment="1"/>
    <xf numFmtId="0" fontId="22"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9"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7" fillId="0" borderId="0" xfId="0" applyFont="1" applyFill="1"/>
    <xf numFmtId="0" fontId="0" fillId="14" borderId="0" xfId="0" applyFont="1" applyFill="1" applyAlignment="1"/>
    <xf numFmtId="0" fontId="31" fillId="0" borderId="0" xfId="0" applyFont="1"/>
    <xf numFmtId="0" fontId="32" fillId="0" borderId="5" xfId="0" applyFont="1" applyBorder="1" applyAlignment="1">
      <alignment horizontal="left" vertical="center"/>
    </xf>
    <xf numFmtId="0" fontId="31" fillId="0" borderId="0" xfId="0" applyFont="1" applyAlignment="1">
      <alignment horizontal="center"/>
    </xf>
    <xf numFmtId="0" fontId="30" fillId="18" borderId="33" xfId="0" applyFont="1" applyFill="1" applyBorder="1" applyAlignment="1">
      <alignment horizontal="center" vertical="center"/>
    </xf>
    <xf numFmtId="0" fontId="30" fillId="19" borderId="33" xfId="0" applyFont="1" applyFill="1" applyBorder="1" applyAlignment="1">
      <alignment horizontal="center" vertical="center"/>
    </xf>
    <xf numFmtId="0" fontId="30" fillId="19" borderId="33" xfId="0" applyFont="1" applyFill="1" applyBorder="1" applyAlignment="1">
      <alignment horizontal="center" vertical="center" wrapText="1"/>
    </xf>
    <xf numFmtId="0" fontId="33" fillId="20" borderId="33" xfId="0" applyFont="1" applyFill="1" applyBorder="1" applyAlignment="1">
      <alignment horizontal="center" vertical="center" wrapText="1"/>
    </xf>
    <xf numFmtId="0" fontId="31" fillId="0" borderId="0" xfId="0" applyFont="1" applyAlignment="1">
      <alignment horizontal="center" vertical="center"/>
    </xf>
    <xf numFmtId="0" fontId="34" fillId="0" borderId="33" xfId="0" applyFont="1" applyBorder="1" applyAlignment="1">
      <alignment vertical="top" wrapText="1"/>
    </xf>
    <xf numFmtId="166" fontId="6" fillId="0" borderId="33" xfId="0" applyNumberFormat="1" applyFont="1" applyBorder="1" applyAlignment="1">
      <alignment vertical="center"/>
    </xf>
    <xf numFmtId="0" fontId="34" fillId="0" borderId="33" xfId="0" applyFont="1" applyFill="1" applyBorder="1" applyAlignment="1">
      <alignment vertical="top" wrapText="1"/>
    </xf>
    <xf numFmtId="0" fontId="34" fillId="0" borderId="33"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166" fontId="6" fillId="0" borderId="33" xfId="0" applyNumberFormat="1" applyFont="1" applyFill="1" applyBorder="1" applyAlignment="1">
      <alignment vertical="center"/>
    </xf>
    <xf numFmtId="0" fontId="34" fillId="0" borderId="35" xfId="0" applyFont="1" applyFill="1" applyBorder="1" applyAlignment="1">
      <alignment vertical="top" wrapText="1"/>
    </xf>
    <xf numFmtId="0" fontId="34" fillId="22" borderId="33" xfId="0" applyFont="1" applyFill="1" applyBorder="1" applyAlignment="1">
      <alignment vertical="center" wrapText="1"/>
    </xf>
    <xf numFmtId="0" fontId="35" fillId="23" borderId="33" xfId="0" applyFont="1" applyFill="1" applyBorder="1" applyAlignment="1">
      <alignment vertical="center" wrapText="1"/>
    </xf>
    <xf numFmtId="0" fontId="31" fillId="0" borderId="33" xfId="0" applyFont="1" applyBorder="1" applyAlignment="1">
      <alignment horizontal="center" vertical="center"/>
    </xf>
    <xf numFmtId="166" fontId="31" fillId="0" borderId="33" xfId="0" applyNumberFormat="1" applyFont="1" applyBorder="1" applyAlignment="1">
      <alignment horizontal="center" vertical="center"/>
    </xf>
    <xf numFmtId="3" fontId="36" fillId="0" borderId="33" xfId="0" applyNumberFormat="1" applyFont="1" applyBorder="1" applyAlignment="1">
      <alignment horizontal="center" vertical="center"/>
    </xf>
    <xf numFmtId="166" fontId="31" fillId="0" borderId="33" xfId="0" applyNumberFormat="1" applyFont="1" applyBorder="1" applyAlignment="1">
      <alignment vertical="center"/>
    </xf>
    <xf numFmtId="166" fontId="30" fillId="23" borderId="33" xfId="0" applyNumberFormat="1" applyFont="1" applyFill="1" applyBorder="1" applyAlignment="1">
      <alignment vertical="center"/>
    </xf>
    <xf numFmtId="0" fontId="31" fillId="0" borderId="0" xfId="0" applyFont="1" applyAlignment="1">
      <alignment vertical="center"/>
    </xf>
    <xf numFmtId="0" fontId="37" fillId="24" borderId="33" xfId="0" applyFont="1" applyFill="1" applyBorder="1" applyAlignment="1">
      <alignment horizontal="center" vertical="center"/>
    </xf>
    <xf numFmtId="0" fontId="37" fillId="24" borderId="33" xfId="0" applyFont="1" applyFill="1" applyBorder="1" applyAlignment="1">
      <alignment horizontal="center" vertical="center" wrapText="1"/>
    </xf>
    <xf numFmtId="0" fontId="34" fillId="25" borderId="33" xfId="0" applyFont="1" applyFill="1" applyBorder="1" applyAlignment="1">
      <alignment horizontal="left" vertical="center" wrapText="1"/>
    </xf>
    <xf numFmtId="0" fontId="34" fillId="25" borderId="33" xfId="0" applyFont="1" applyFill="1" applyBorder="1" applyAlignment="1">
      <alignment vertical="center"/>
    </xf>
    <xf numFmtId="49" fontId="12" fillId="25" borderId="33" xfId="0" applyNumberFormat="1" applyFont="1" applyFill="1" applyBorder="1" applyAlignment="1">
      <alignment vertical="center"/>
    </xf>
    <xf numFmtId="49" fontId="12" fillId="25" borderId="33" xfId="0" applyNumberFormat="1" applyFont="1" applyFill="1" applyBorder="1" applyAlignment="1">
      <alignment horizontal="center" vertical="center"/>
    </xf>
    <xf numFmtId="0" fontId="34" fillId="26" borderId="33" xfId="0" applyFont="1" applyFill="1" applyBorder="1" applyAlignment="1">
      <alignment horizontal="left" vertical="center" wrapText="1"/>
    </xf>
    <xf numFmtId="0" fontId="34" fillId="26" borderId="33" xfId="0" applyFont="1" applyFill="1" applyBorder="1" applyAlignment="1">
      <alignment vertical="center"/>
    </xf>
    <xf numFmtId="49" fontId="12" fillId="26" borderId="33" xfId="0" applyNumberFormat="1" applyFont="1" applyFill="1" applyBorder="1" applyAlignment="1">
      <alignment vertical="center"/>
    </xf>
    <xf numFmtId="49" fontId="12" fillId="26" borderId="33" xfId="0" applyNumberFormat="1" applyFont="1" applyFill="1" applyBorder="1" applyAlignment="1">
      <alignment horizontal="center" vertical="center"/>
    </xf>
    <xf numFmtId="0" fontId="34" fillId="27" borderId="33" xfId="0" applyFont="1" applyFill="1" applyBorder="1" applyAlignment="1">
      <alignment vertical="center"/>
    </xf>
    <xf numFmtId="49" fontId="12" fillId="27" borderId="33" xfId="0" applyNumberFormat="1" applyFont="1" applyFill="1" applyBorder="1" applyAlignment="1">
      <alignment vertical="center"/>
    </xf>
    <xf numFmtId="49" fontId="12" fillId="27" borderId="33" xfId="0" applyNumberFormat="1" applyFont="1" applyFill="1" applyBorder="1" applyAlignment="1">
      <alignment horizontal="center" vertical="center"/>
    </xf>
    <xf numFmtId="0" fontId="34" fillId="28" borderId="33" xfId="0" applyFont="1" applyFill="1" applyBorder="1" applyAlignment="1">
      <alignment vertical="center" wrapText="1"/>
    </xf>
    <xf numFmtId="0" fontId="34" fillId="28" borderId="33" xfId="0" applyFont="1" applyFill="1" applyBorder="1" applyAlignment="1">
      <alignment vertical="center"/>
    </xf>
    <xf numFmtId="49" fontId="12" fillId="28" borderId="33" xfId="0" applyNumberFormat="1" applyFont="1" applyFill="1" applyBorder="1" applyAlignment="1">
      <alignment vertical="center"/>
    </xf>
    <xf numFmtId="49" fontId="12" fillId="28" borderId="33" xfId="0" applyNumberFormat="1" applyFont="1" applyFill="1" applyBorder="1" applyAlignment="1">
      <alignment horizontal="center" vertical="center"/>
    </xf>
    <xf numFmtId="0" fontId="34" fillId="29" borderId="33" xfId="0" applyFont="1" applyFill="1" applyBorder="1" applyAlignment="1">
      <alignment vertical="center" wrapText="1"/>
    </xf>
    <xf numFmtId="0" fontId="34" fillId="16" borderId="33" xfId="0" applyFont="1" applyFill="1" applyBorder="1" applyAlignment="1">
      <alignment vertical="center"/>
    </xf>
    <xf numFmtId="0" fontId="34" fillId="29" borderId="33" xfId="0" applyFont="1" applyFill="1" applyBorder="1" applyAlignment="1">
      <alignment vertical="center"/>
    </xf>
    <xf numFmtId="49" fontId="12" fillId="29" borderId="33" xfId="0" applyNumberFormat="1" applyFont="1" applyFill="1" applyBorder="1" applyAlignment="1">
      <alignment vertical="center"/>
    </xf>
    <xf numFmtId="49" fontId="12" fillId="29" borderId="33" xfId="0" applyNumberFormat="1" applyFont="1" applyFill="1" applyBorder="1" applyAlignment="1">
      <alignment horizontal="center" vertical="center"/>
    </xf>
    <xf numFmtId="0" fontId="34" fillId="30" borderId="33" xfId="0" applyFont="1" applyFill="1" applyBorder="1" applyAlignment="1">
      <alignment vertical="center" wrapText="1"/>
    </xf>
    <xf numFmtId="0" fontId="34" fillId="30" borderId="33" xfId="0" applyFont="1" applyFill="1" applyBorder="1" applyAlignment="1">
      <alignment vertical="center"/>
    </xf>
    <xf numFmtId="49" fontId="12" fillId="30" borderId="33" xfId="0" applyNumberFormat="1" applyFont="1" applyFill="1" applyBorder="1" applyAlignment="1">
      <alignment vertical="center"/>
    </xf>
    <xf numFmtId="49" fontId="12" fillId="30" borderId="33" xfId="0" applyNumberFormat="1" applyFont="1" applyFill="1" applyBorder="1" applyAlignment="1">
      <alignment horizontal="center" vertical="center"/>
    </xf>
    <xf numFmtId="0" fontId="34" fillId="22" borderId="33" xfId="0" applyFont="1" applyFill="1" applyBorder="1" applyAlignment="1">
      <alignment vertical="center"/>
    </xf>
    <xf numFmtId="49" fontId="12" fillId="22" borderId="33" xfId="0" applyNumberFormat="1" applyFont="1" applyFill="1" applyBorder="1" applyAlignment="1">
      <alignment vertical="center"/>
    </xf>
    <xf numFmtId="49" fontId="12" fillId="22" borderId="33" xfId="0" applyNumberFormat="1" applyFont="1" applyFill="1" applyBorder="1" applyAlignment="1">
      <alignment horizontal="center" vertical="center"/>
    </xf>
    <xf numFmtId="0" fontId="34" fillId="27" borderId="33" xfId="0" applyFont="1" applyFill="1" applyBorder="1" applyAlignment="1">
      <alignment horizontal="left" vertical="center" wrapText="1"/>
    </xf>
    <xf numFmtId="0" fontId="34" fillId="27" borderId="33" xfId="0" applyFont="1" applyFill="1" applyBorder="1" applyAlignment="1">
      <alignment vertical="center" wrapText="1"/>
    </xf>
    <xf numFmtId="0" fontId="34" fillId="31" borderId="33" xfId="0" applyFont="1" applyFill="1" applyBorder="1" applyAlignment="1">
      <alignment vertical="center" wrapText="1"/>
    </xf>
    <xf numFmtId="0" fontId="34" fillId="31" borderId="33" xfId="0" applyFont="1" applyFill="1" applyBorder="1" applyAlignment="1">
      <alignment vertical="center"/>
    </xf>
    <xf numFmtId="49" fontId="12" fillId="31" borderId="33" xfId="0" applyNumberFormat="1" applyFont="1" applyFill="1" applyBorder="1" applyAlignment="1">
      <alignment vertical="center"/>
    </xf>
    <xf numFmtId="49" fontId="12" fillId="31" borderId="33" xfId="0" applyNumberFormat="1" applyFont="1" applyFill="1" applyBorder="1" applyAlignment="1">
      <alignment horizontal="center" vertical="center"/>
    </xf>
    <xf numFmtId="168" fontId="30" fillId="0" borderId="0" xfId="0" applyNumberFormat="1" applyFont="1" applyAlignment="1">
      <alignment horizontal="center" vertical="center"/>
    </xf>
    <xf numFmtId="0" fontId="30" fillId="0" borderId="0" xfId="0" applyFont="1" applyAlignment="1">
      <alignment horizontal="center" vertical="center"/>
    </xf>
    <xf numFmtId="168" fontId="30" fillId="18" borderId="0" xfId="0" applyNumberFormat="1" applyFont="1" applyFill="1" applyAlignment="1">
      <alignment horizontal="center" vertical="center"/>
    </xf>
    <xf numFmtId="0" fontId="30" fillId="16" borderId="0" xfId="0" applyFont="1" applyFill="1" applyAlignment="1">
      <alignment horizontal="center" vertical="center"/>
    </xf>
    <xf numFmtId="168" fontId="30" fillId="19" borderId="0" xfId="0" applyNumberFormat="1" applyFont="1" applyFill="1"/>
    <xf numFmtId="0" fontId="6" fillId="0" borderId="0" xfId="0" applyFont="1"/>
    <xf numFmtId="0" fontId="6" fillId="0" borderId="0" xfId="0" applyFont="1" applyAlignment="1">
      <alignment horizontal="center"/>
    </xf>
    <xf numFmtId="168" fontId="6" fillId="0" borderId="0" xfId="0" applyNumberFormat="1" applyFont="1"/>
    <xf numFmtId="168" fontId="6" fillId="32" borderId="0" xfId="0" applyNumberFormat="1" applyFont="1" applyFill="1"/>
    <xf numFmtId="0" fontId="38" fillId="33" borderId="31" xfId="0" applyFont="1" applyFill="1" applyBorder="1" applyAlignment="1">
      <alignment horizontal="center" vertical="center"/>
    </xf>
    <xf numFmtId="0" fontId="38" fillId="33" borderId="41" xfId="0" applyFont="1" applyFill="1" applyBorder="1" applyAlignment="1">
      <alignment horizontal="center" vertical="center"/>
    </xf>
    <xf numFmtId="0" fontId="34" fillId="0" borderId="31" xfId="0" applyFont="1" applyBorder="1" applyAlignment="1">
      <alignment vertical="center"/>
    </xf>
    <xf numFmtId="0" fontId="34" fillId="0" borderId="41" xfId="0" applyFont="1" applyBorder="1" applyAlignment="1">
      <alignment horizontal="center" vertical="center"/>
    </xf>
    <xf numFmtId="6" fontId="39" fillId="0" borderId="41" xfId="0" applyNumberFormat="1" applyFont="1" applyBorder="1" applyAlignment="1">
      <alignment vertical="center"/>
    </xf>
    <xf numFmtId="6" fontId="34" fillId="34" borderId="41" xfId="0" applyNumberFormat="1" applyFont="1" applyFill="1" applyBorder="1" applyAlignment="1">
      <alignment vertical="center"/>
    </xf>
    <xf numFmtId="6" fontId="38" fillId="33" borderId="41" xfId="0" applyNumberFormat="1" applyFont="1" applyFill="1" applyBorder="1" applyAlignment="1">
      <alignment vertical="center"/>
    </xf>
    <xf numFmtId="0" fontId="39" fillId="34" borderId="31" xfId="0" applyFont="1" applyFill="1" applyBorder="1" applyAlignment="1">
      <alignment vertical="center"/>
    </xf>
    <xf numFmtId="0" fontId="34" fillId="34" borderId="41" xfId="0" applyFont="1" applyFill="1" applyBorder="1" applyAlignment="1">
      <alignment horizontal="center" vertical="center"/>
    </xf>
    <xf numFmtId="6" fontId="39" fillId="34" borderId="41" xfId="0" applyNumberFormat="1" applyFont="1" applyFill="1" applyBorder="1" applyAlignment="1">
      <alignment horizontal="right" vertical="center" wrapText="1"/>
    </xf>
    <xf numFmtId="6" fontId="38" fillId="0" borderId="41" xfId="0" applyNumberFormat="1" applyFont="1" applyBorder="1" applyAlignment="1">
      <alignment vertical="center"/>
    </xf>
    <xf numFmtId="0" fontId="38" fillId="33" borderId="33" xfId="0" applyFont="1" applyFill="1" applyBorder="1" applyAlignment="1">
      <alignment vertical="center" wrapText="1"/>
    </xf>
    <xf numFmtId="0" fontId="38" fillId="33" borderId="33" xfId="0" applyFont="1" applyFill="1" applyBorder="1" applyAlignment="1">
      <alignment horizontal="center" vertical="center"/>
    </xf>
    <xf numFmtId="0" fontId="39" fillId="0" borderId="33" xfId="0" applyFont="1" applyBorder="1" applyAlignment="1">
      <alignment vertical="center"/>
    </xf>
    <xf numFmtId="0" fontId="39" fillId="0" borderId="33" xfId="0" applyFont="1" applyBorder="1" applyAlignment="1">
      <alignment horizontal="center" vertical="center" wrapText="1"/>
    </xf>
    <xf numFmtId="6" fontId="34" fillId="0" borderId="33" xfId="0" applyNumberFormat="1" applyFont="1" applyBorder="1" applyAlignment="1">
      <alignment horizontal="right" vertical="center" wrapText="1"/>
    </xf>
    <xf numFmtId="0" fontId="38" fillId="35" borderId="33" xfId="0" applyFont="1" applyFill="1" applyBorder="1" applyAlignment="1">
      <alignment vertical="center"/>
    </xf>
    <xf numFmtId="0" fontId="38" fillId="35" borderId="33" xfId="0" applyFont="1" applyFill="1" applyBorder="1" applyAlignment="1">
      <alignment horizontal="center" vertical="center" wrapText="1"/>
    </xf>
    <xf numFmtId="0" fontId="36" fillId="35" borderId="33" xfId="0" applyFont="1" applyFill="1" applyBorder="1" applyAlignment="1">
      <alignment vertical="center" wrapText="1"/>
    </xf>
    <xf numFmtId="6" fontId="37" fillId="35" borderId="33" xfId="0" applyNumberFormat="1" applyFont="1" applyFill="1" applyBorder="1" applyAlignment="1">
      <alignment horizontal="right" vertical="center" wrapText="1"/>
    </xf>
    <xf numFmtId="6" fontId="37" fillId="33" borderId="33" xfId="0" applyNumberFormat="1" applyFont="1" applyFill="1" applyBorder="1" applyAlignment="1">
      <alignment horizontal="right" vertical="center" wrapText="1"/>
    </xf>
    <xf numFmtId="0" fontId="38" fillId="33" borderId="33" xfId="0" applyFont="1" applyFill="1" applyBorder="1" applyAlignment="1">
      <alignment horizontal="right" vertical="center" wrapText="1"/>
    </xf>
    <xf numFmtId="0" fontId="6" fillId="0" borderId="33" xfId="0" applyFont="1" applyBorder="1"/>
    <xf numFmtId="9" fontId="6" fillId="0" borderId="33" xfId="0" applyNumberFormat="1" applyFont="1" applyBorder="1"/>
    <xf numFmtId="0" fontId="39" fillId="0" borderId="33" xfId="0" applyFont="1" applyFill="1" applyBorder="1" applyAlignment="1">
      <alignment vertical="center"/>
    </xf>
    <xf numFmtId="6" fontId="6" fillId="0" borderId="33" xfId="0" applyNumberFormat="1" applyFont="1" applyBorder="1"/>
    <xf numFmtId="0" fontId="38" fillId="33" borderId="33" xfId="0" applyFont="1" applyFill="1" applyBorder="1" applyAlignment="1">
      <alignment horizontal="center" vertical="center" wrapText="1"/>
    </xf>
    <xf numFmtId="6" fontId="34" fillId="0" borderId="33" xfId="0" applyNumberFormat="1" applyFont="1" applyBorder="1" applyAlignment="1">
      <alignment horizontal="right" vertical="center"/>
    </xf>
    <xf numFmtId="0" fontId="39" fillId="0" borderId="33" xfId="0" applyFont="1" applyBorder="1" applyAlignment="1">
      <alignment horizontal="right" vertical="center" wrapText="1"/>
    </xf>
    <xf numFmtId="6" fontId="34" fillId="0" borderId="44" xfId="0" applyNumberFormat="1" applyFont="1" applyBorder="1" applyAlignment="1">
      <alignment horizontal="right" vertical="center" wrapText="1"/>
    </xf>
    <xf numFmtId="0" fontId="38" fillId="33" borderId="35" xfId="0" applyFont="1" applyFill="1" applyBorder="1" applyAlignment="1">
      <alignment horizontal="center" vertical="center"/>
    </xf>
    <xf numFmtId="6" fontId="34" fillId="0" borderId="45" xfId="0" applyNumberFormat="1" applyFont="1" applyBorder="1" applyAlignment="1">
      <alignment horizontal="right" vertical="center" wrapText="1"/>
    </xf>
    <xf numFmtId="0" fontId="39" fillId="0" borderId="42" xfId="0" applyFont="1" applyBorder="1" applyAlignment="1">
      <alignment vertical="center"/>
    </xf>
    <xf numFmtId="0" fontId="39" fillId="0" borderId="43" xfId="0" applyFont="1" applyBorder="1" applyAlignment="1">
      <alignment horizontal="center" vertical="center" wrapText="1"/>
    </xf>
    <xf numFmtId="6" fontId="34" fillId="0" borderId="43" xfId="0" applyNumberFormat="1" applyFont="1" applyBorder="1" applyAlignment="1">
      <alignment horizontal="right" vertical="center" wrapText="1"/>
    </xf>
    <xf numFmtId="9" fontId="40" fillId="0" borderId="43" xfId="0" applyNumberFormat="1" applyFont="1" applyBorder="1" applyAlignment="1">
      <alignment vertical="center" wrapText="1"/>
    </xf>
    <xf numFmtId="0" fontId="38" fillId="33" borderId="43" xfId="0" applyFont="1" applyFill="1" applyBorder="1" applyAlignment="1">
      <alignment horizontal="right" vertical="center" wrapText="1"/>
    </xf>
    <xf numFmtId="6" fontId="37" fillId="33" borderId="44" xfId="0" applyNumberFormat="1" applyFont="1" applyFill="1" applyBorder="1" applyAlignment="1">
      <alignment horizontal="right" vertical="center" wrapText="1"/>
    </xf>
    <xf numFmtId="0" fontId="38" fillId="35" borderId="35" xfId="0" applyFont="1" applyFill="1" applyBorder="1" applyAlignment="1">
      <alignment vertical="center"/>
    </xf>
    <xf numFmtId="0" fontId="6" fillId="35" borderId="5" xfId="0" applyFont="1" applyFill="1" applyBorder="1" applyAlignment="1"/>
    <xf numFmtId="0" fontId="6" fillId="32" borderId="0" xfId="0" applyFont="1" applyFill="1"/>
    <xf numFmtId="0" fontId="34" fillId="37" borderId="33" xfId="0" applyFont="1" applyFill="1" applyBorder="1" applyAlignment="1">
      <alignment vertical="center" wrapText="1"/>
    </xf>
    <xf numFmtId="0" fontId="34" fillId="37" borderId="33" xfId="0" applyFont="1" applyFill="1" applyBorder="1" applyAlignment="1">
      <alignment vertical="center"/>
    </xf>
    <xf numFmtId="49" fontId="12" fillId="37" borderId="33" xfId="0" applyNumberFormat="1" applyFont="1" applyFill="1" applyBorder="1" applyAlignment="1">
      <alignment vertical="center"/>
    </xf>
    <xf numFmtId="49" fontId="12" fillId="37" borderId="33" xfId="0" applyNumberFormat="1" applyFont="1" applyFill="1" applyBorder="1" applyAlignment="1">
      <alignment horizontal="center" vertical="center"/>
    </xf>
    <xf numFmtId="0" fontId="34" fillId="38" borderId="33" xfId="0" applyFont="1" applyFill="1" applyBorder="1" applyAlignment="1">
      <alignment vertical="center" wrapText="1"/>
    </xf>
    <xf numFmtId="0" fontId="34" fillId="38" borderId="33" xfId="0" applyFont="1" applyFill="1" applyBorder="1" applyAlignment="1">
      <alignment vertical="center"/>
    </xf>
    <xf numFmtId="49" fontId="12" fillId="38" borderId="33" xfId="0" applyNumberFormat="1" applyFont="1" applyFill="1" applyBorder="1" applyAlignment="1">
      <alignment vertical="center"/>
    </xf>
    <xf numFmtId="49" fontId="12" fillId="38" borderId="33" xfId="0" applyNumberFormat="1" applyFont="1" applyFill="1" applyBorder="1" applyAlignment="1">
      <alignment horizontal="center" vertical="center"/>
    </xf>
    <xf numFmtId="0" fontId="34" fillId="21" borderId="33" xfId="0" applyFont="1" applyFill="1" applyBorder="1" applyAlignment="1">
      <alignment horizontal="left" vertical="center"/>
    </xf>
    <xf numFmtId="0" fontId="34" fillId="21" borderId="33" xfId="0" applyFont="1" applyFill="1" applyBorder="1" applyAlignment="1">
      <alignment vertical="center"/>
    </xf>
    <xf numFmtId="49" fontId="12" fillId="21" borderId="33" xfId="0" applyNumberFormat="1" applyFont="1" applyFill="1" applyBorder="1" applyAlignment="1">
      <alignment vertical="center"/>
    </xf>
    <xf numFmtId="49" fontId="12" fillId="21" borderId="33" xfId="0" applyNumberFormat="1" applyFont="1" applyFill="1" applyBorder="1" applyAlignment="1">
      <alignment horizontal="center" vertical="center"/>
    </xf>
    <xf numFmtId="168" fontId="31" fillId="0" borderId="33" xfId="0" applyNumberFormat="1" applyFont="1" applyBorder="1" applyAlignment="1">
      <alignment vertical="center"/>
    </xf>
    <xf numFmtId="167" fontId="31" fillId="0" borderId="33" xfId="2" applyNumberFormat="1" applyFont="1" applyBorder="1" applyAlignment="1">
      <alignment vertical="center"/>
    </xf>
    <xf numFmtId="168" fontId="31" fillId="0" borderId="33" xfId="0" applyNumberFormat="1" applyFont="1" applyFill="1" applyBorder="1"/>
    <xf numFmtId="168" fontId="31" fillId="0" borderId="33" xfId="0" applyNumberFormat="1" applyFont="1" applyFill="1" applyBorder="1" applyAlignment="1">
      <alignment vertical="center"/>
    </xf>
    <xf numFmtId="0" fontId="30" fillId="18" borderId="33" xfId="0" applyFont="1" applyFill="1" applyBorder="1" applyAlignment="1">
      <alignment horizontal="center" vertical="center" wrapText="1"/>
    </xf>
    <xf numFmtId="0" fontId="7" fillId="0" borderId="15" xfId="0" applyFont="1" applyBorder="1" applyAlignment="1">
      <alignment horizontal="center" vertical="center"/>
    </xf>
    <xf numFmtId="0" fontId="7" fillId="0" borderId="15" xfId="0" applyFont="1" applyBorder="1" applyAlignment="1">
      <alignment horizontal="center"/>
    </xf>
    <xf numFmtId="0" fontId="38" fillId="33" borderId="49" xfId="0" applyFont="1" applyFill="1" applyBorder="1" applyAlignment="1">
      <alignment horizontal="center" vertical="center" wrapText="1"/>
    </xf>
    <xf numFmtId="0" fontId="38" fillId="33" borderId="50" xfId="0" applyFont="1" applyFill="1" applyBorder="1" applyAlignment="1">
      <alignment horizontal="center" vertical="center" wrapText="1"/>
    </xf>
    <xf numFmtId="0" fontId="6" fillId="0" borderId="51" xfId="0" applyFont="1" applyBorder="1"/>
    <xf numFmtId="6" fontId="6" fillId="0" borderId="5" xfId="0" applyNumberFormat="1" applyFont="1" applyBorder="1"/>
    <xf numFmtId="0" fontId="6" fillId="0" borderId="52" xfId="0" applyFont="1" applyBorder="1"/>
    <xf numFmtId="0" fontId="6" fillId="0" borderId="53" xfId="0" applyFont="1" applyBorder="1"/>
    <xf numFmtId="6" fontId="30" fillId="36" borderId="54" xfId="0" applyNumberFormat="1" applyFont="1" applyFill="1" applyBorder="1"/>
    <xf numFmtId="0" fontId="38" fillId="33" borderId="49" xfId="0" applyFont="1" applyFill="1" applyBorder="1" applyAlignment="1">
      <alignment horizontal="center" vertical="center"/>
    </xf>
    <xf numFmtId="0" fontId="41" fillId="34" borderId="49" xfId="0" applyFont="1" applyFill="1" applyBorder="1" applyAlignment="1">
      <alignment vertical="center"/>
    </xf>
    <xf numFmtId="6" fontId="6" fillId="0" borderId="50" xfId="0" applyNumberFormat="1" applyFont="1" applyBorder="1"/>
    <xf numFmtId="6" fontId="30" fillId="36" borderId="61" xfId="0" applyNumberFormat="1" applyFont="1" applyFill="1" applyBorder="1"/>
    <xf numFmtId="0" fontId="30" fillId="35" borderId="41" xfId="0" applyFont="1" applyFill="1" applyBorder="1"/>
    <xf numFmtId="0" fontId="0" fillId="0" borderId="0" xfId="0" applyFont="1" applyAlignment="1"/>
    <xf numFmtId="0" fontId="22" fillId="3" borderId="13" xfId="0" applyFont="1" applyFill="1" applyBorder="1" applyAlignment="1">
      <alignment horizontal="center" vertical="center" wrapText="1"/>
    </xf>
    <xf numFmtId="0" fontId="7" fillId="2" borderId="2" xfId="0" applyFont="1" applyFill="1" applyBorder="1" applyAlignment="1">
      <alignment horizontal="center"/>
    </xf>
    <xf numFmtId="0" fontId="7" fillId="2" borderId="5" xfId="0" applyFont="1" applyFill="1" applyBorder="1" applyAlignment="1">
      <alignment horizontal="center"/>
    </xf>
    <xf numFmtId="0" fontId="7" fillId="2" borderId="20" xfId="0" applyFont="1" applyFill="1" applyBorder="1" applyAlignment="1">
      <alignment horizontal="center"/>
    </xf>
    <xf numFmtId="0" fontId="0" fillId="0" borderId="0" xfId="0" applyFont="1" applyAlignment="1">
      <alignment horizontal="center"/>
    </xf>
    <xf numFmtId="0" fontId="24" fillId="0" borderId="15" xfId="0" applyFont="1" applyBorder="1" applyAlignment="1">
      <alignment horizontal="left" vertical="center"/>
    </xf>
    <xf numFmtId="3" fontId="24" fillId="0" borderId="15" xfId="0" applyNumberFormat="1" applyFont="1" applyBorder="1" applyAlignment="1">
      <alignment horizontal="center" vertical="center"/>
    </xf>
    <xf numFmtId="0" fontId="7" fillId="6" borderId="2" xfId="0" applyFont="1" applyFill="1" applyBorder="1" applyAlignment="1">
      <alignment horizontal="center"/>
    </xf>
    <xf numFmtId="0" fontId="7" fillId="6" borderId="5" xfId="0" applyFont="1" applyFill="1" applyBorder="1" applyAlignment="1">
      <alignment horizontal="center"/>
    </xf>
    <xf numFmtId="0" fontId="7" fillId="6" borderId="20" xfId="0" applyFont="1" applyFill="1" applyBorder="1" applyAlignment="1">
      <alignment horizontal="center"/>
    </xf>
    <xf numFmtId="0" fontId="0" fillId="6" borderId="5" xfId="0" applyFont="1" applyFill="1" applyBorder="1" applyAlignment="1">
      <alignment horizontal="center"/>
    </xf>
    <xf numFmtId="0" fontId="7" fillId="8" borderId="2" xfId="0" applyFont="1" applyFill="1" applyBorder="1" applyAlignment="1">
      <alignment horizontal="center"/>
    </xf>
    <xf numFmtId="0" fontId="7" fillId="8" borderId="5" xfId="0" applyFont="1" applyFill="1" applyBorder="1" applyAlignment="1">
      <alignment horizontal="center"/>
    </xf>
    <xf numFmtId="0" fontId="7" fillId="8" borderId="20" xfId="0" applyFont="1" applyFill="1" applyBorder="1" applyAlignment="1">
      <alignment horizontal="center"/>
    </xf>
    <xf numFmtId="3" fontId="31" fillId="0" borderId="0" xfId="0" applyNumberFormat="1" applyFont="1"/>
    <xf numFmtId="0" fontId="31" fillId="0" borderId="33" xfId="0" applyFont="1" applyBorder="1" applyAlignment="1">
      <alignment horizontal="center" vertical="center" wrapText="1"/>
    </xf>
    <xf numFmtId="167" fontId="31" fillId="0" borderId="33" xfId="2" applyNumberFormat="1" applyFont="1" applyBorder="1" applyAlignment="1">
      <alignment horizontal="center" vertical="center"/>
    </xf>
    <xf numFmtId="167" fontId="31" fillId="0" borderId="33" xfId="2" applyNumberFormat="1" applyFont="1" applyFill="1" applyBorder="1" applyAlignment="1">
      <alignment horizontal="center" vertical="center"/>
    </xf>
    <xf numFmtId="0" fontId="35" fillId="0" borderId="0" xfId="0" applyFont="1"/>
    <xf numFmtId="0" fontId="11" fillId="0" borderId="0" xfId="0" applyFont="1"/>
    <xf numFmtId="0" fontId="7" fillId="0" borderId="12" xfId="0" applyFont="1" applyBorder="1" applyAlignment="1">
      <alignment horizontal="center" vertical="center" wrapText="1"/>
    </xf>
    <xf numFmtId="0" fontId="23" fillId="0" borderId="18" xfId="0" applyFont="1" applyBorder="1" applyAlignment="1">
      <alignment horizontal="center"/>
    </xf>
    <xf numFmtId="0" fontId="23" fillId="0" borderId="0" xfId="0" applyFont="1" applyAlignment="1">
      <alignment horizontal="center"/>
    </xf>
    <xf numFmtId="165" fontId="24" fillId="0" borderId="28" xfId="0" applyNumberFormat="1" applyFont="1" applyBorder="1" applyAlignment="1">
      <alignment horizontal="center" vertical="center"/>
    </xf>
    <xf numFmtId="0" fontId="34" fillId="0" borderId="33" xfId="0" applyFont="1" applyBorder="1" applyAlignment="1">
      <alignment horizontal="left" vertical="center" wrapText="1"/>
    </xf>
    <xf numFmtId="0" fontId="34" fillId="0" borderId="33" xfId="0" applyFont="1" applyFill="1" applyBorder="1" applyAlignment="1">
      <alignment horizontal="left" vertical="center" wrapText="1"/>
    </xf>
    <xf numFmtId="0" fontId="31" fillId="21" borderId="0" xfId="0" applyFont="1" applyFill="1"/>
    <xf numFmtId="0" fontId="7" fillId="0" borderId="14" xfId="0" applyFont="1" applyBorder="1" applyAlignment="1">
      <alignment vertical="center" wrapText="1"/>
    </xf>
    <xf numFmtId="3" fontId="7" fillId="0" borderId="14" xfId="0" applyNumberFormat="1" applyFont="1" applyBorder="1" applyAlignment="1">
      <alignment vertical="center" wrapText="1"/>
    </xf>
    <xf numFmtId="164" fontId="7" fillId="0" borderId="14" xfId="0" applyNumberFormat="1" applyFont="1" applyBorder="1" applyAlignment="1">
      <alignment vertical="center" wrapText="1"/>
    </xf>
    <xf numFmtId="0" fontId="35" fillId="0" borderId="0" xfId="0" applyFont="1" applyAlignment="1">
      <alignment horizontal="right"/>
    </xf>
    <xf numFmtId="3" fontId="35" fillId="0" borderId="0" xfId="0" applyNumberFormat="1" applyFont="1" applyAlignment="1">
      <alignment horizontal="right"/>
    </xf>
    <xf numFmtId="3" fontId="31" fillId="0" borderId="0" xfId="0" applyNumberFormat="1" applyFont="1" applyFill="1"/>
    <xf numFmtId="0" fontId="31" fillId="0" borderId="0" xfId="0" applyFont="1" applyFill="1"/>
    <xf numFmtId="0" fontId="0" fillId="0" borderId="0" xfId="0" applyFont="1" applyAlignment="1"/>
    <xf numFmtId="165" fontId="24" fillId="0" borderId="28" xfId="0" applyNumberFormat="1" applyFont="1" applyBorder="1" applyAlignment="1">
      <alignment horizontal="center" vertical="center"/>
    </xf>
    <xf numFmtId="0" fontId="34" fillId="0" borderId="33" xfId="0" applyFont="1" applyBorder="1" applyAlignment="1">
      <alignment vertical="center" wrapText="1"/>
    </xf>
    <xf numFmtId="167" fontId="31" fillId="0" borderId="0" xfId="0" applyNumberFormat="1" applyFont="1"/>
    <xf numFmtId="6" fontId="31" fillId="0" borderId="0" xfId="0" applyNumberFormat="1" applyFont="1"/>
    <xf numFmtId="0" fontId="6" fillId="36" borderId="58" xfId="0" applyFont="1" applyFill="1" applyBorder="1" applyAlignment="1"/>
    <xf numFmtId="0" fontId="6" fillId="36" borderId="59" xfId="0" applyFont="1" applyFill="1" applyBorder="1" applyAlignment="1"/>
    <xf numFmtId="0" fontId="6" fillId="36" borderId="60" xfId="0" applyFont="1" applyFill="1" applyBorder="1" applyAlignment="1"/>
    <xf numFmtId="49" fontId="0" fillId="0" borderId="0" xfId="0" applyNumberFormat="1" applyFont="1" applyAlignment="1">
      <alignment wrapText="1"/>
    </xf>
    <xf numFmtId="0" fontId="7" fillId="8" borderId="25" xfId="0" applyFont="1" applyFill="1" applyBorder="1"/>
    <xf numFmtId="0" fontId="7" fillId="8" borderId="26" xfId="0" applyFont="1" applyFill="1" applyBorder="1"/>
    <xf numFmtId="0" fontId="15" fillId="0" borderId="15" xfId="0" applyFont="1" applyBorder="1" applyAlignment="1">
      <alignment horizontal="center" vertical="top"/>
    </xf>
    <xf numFmtId="49" fontId="12" fillId="0" borderId="15"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9" xfId="0" applyFont="1" applyBorder="1" applyAlignment="1">
      <alignment horizontal="center" vertical="center"/>
    </xf>
    <xf numFmtId="49" fontId="7" fillId="0" borderId="10" xfId="0" applyNumberFormat="1" applyFont="1" applyBorder="1" applyAlignment="1">
      <alignment horizontal="left" vertical="center" wrapText="1"/>
    </xf>
    <xf numFmtId="49" fontId="7" fillId="0" borderId="19" xfId="0" applyNumberFormat="1" applyFont="1" applyBorder="1" applyAlignment="1">
      <alignment horizontal="left" vertical="center" wrapText="1"/>
    </xf>
    <xf numFmtId="0" fontId="15" fillId="0" borderId="15" xfId="0" applyFont="1" applyBorder="1" applyAlignment="1">
      <alignment horizontal="center" vertical="center"/>
    </xf>
    <xf numFmtId="165" fontId="24" fillId="0" borderId="28" xfId="0" applyNumberFormat="1" applyFont="1" applyBorder="1" applyAlignment="1">
      <alignment horizontal="center" vertical="center"/>
    </xf>
    <xf numFmtId="168" fontId="34" fillId="0" borderId="33" xfId="0" applyNumberFormat="1" applyFont="1" applyFill="1" applyBorder="1" applyAlignment="1">
      <alignment horizontal="center" vertical="center" wrapText="1"/>
    </xf>
    <xf numFmtId="0" fontId="30" fillId="26" borderId="33" xfId="0" applyFont="1" applyFill="1" applyBorder="1" applyAlignment="1">
      <alignment horizontal="center" vertical="center" wrapText="1"/>
    </xf>
    <xf numFmtId="0" fontId="30" fillId="21" borderId="46" xfId="0" applyFont="1" applyFill="1" applyBorder="1" applyAlignment="1"/>
    <xf numFmtId="0" fontId="30" fillId="21" borderId="47" xfId="0" applyFont="1" applyFill="1" applyBorder="1" applyAlignment="1"/>
    <xf numFmtId="0" fontId="30" fillId="21" borderId="48" xfId="0" applyFont="1" applyFill="1" applyBorder="1" applyAlignment="1"/>
    <xf numFmtId="0" fontId="30" fillId="26" borderId="46" xfId="0" applyFont="1" applyFill="1" applyBorder="1" applyAlignment="1"/>
    <xf numFmtId="0" fontId="30" fillId="26" borderId="47" xfId="0" applyFont="1" applyFill="1" applyBorder="1" applyAlignment="1"/>
    <xf numFmtId="0" fontId="30" fillId="26" borderId="48" xfId="0" applyFont="1" applyFill="1" applyBorder="1" applyAlignment="1"/>
    <xf numFmtId="0" fontId="34" fillId="0" borderId="33" xfId="0" applyFont="1" applyBorder="1" applyAlignment="1">
      <alignment horizontal="center" vertical="center" wrapText="1"/>
    </xf>
    <xf numFmtId="166" fontId="5" fillId="0" borderId="33" xfId="0" applyNumberFormat="1" applyFont="1" applyFill="1" applyBorder="1" applyAlignment="1">
      <alignment vertical="center"/>
    </xf>
    <xf numFmtId="3" fontId="5" fillId="0" borderId="33" xfId="0" applyNumberFormat="1" applyFont="1" applyFill="1" applyBorder="1" applyAlignment="1">
      <alignment horizontal="center" vertical="center"/>
    </xf>
    <xf numFmtId="3" fontId="5" fillId="0" borderId="36" xfId="0" applyNumberFormat="1" applyFont="1" applyFill="1" applyBorder="1" applyAlignment="1">
      <alignment horizontal="center" vertical="center"/>
    </xf>
    <xf numFmtId="168" fontId="34" fillId="0" borderId="36" xfId="0" applyNumberFormat="1" applyFont="1" applyFill="1" applyBorder="1" applyAlignment="1">
      <alignment horizontal="center" vertical="center" wrapText="1"/>
    </xf>
    <xf numFmtId="3" fontId="46" fillId="0" borderId="15" xfId="0" applyNumberFormat="1" applyFont="1" applyBorder="1"/>
    <xf numFmtId="164" fontId="44" fillId="0" borderId="15" xfId="0" applyNumberFormat="1" applyFont="1" applyBorder="1" applyAlignment="1">
      <alignment vertical="center"/>
    </xf>
    <xf numFmtId="0" fontId="0" fillId="0" borderId="0" xfId="0" applyFont="1" applyAlignment="1"/>
    <xf numFmtId="166" fontId="4" fillId="0" borderId="33" xfId="0" applyNumberFormat="1" applyFont="1" applyFill="1" applyBorder="1" applyAlignment="1">
      <alignment horizontal="center" vertical="center" wrapText="1"/>
    </xf>
    <xf numFmtId="0" fontId="23" fillId="0" borderId="15" xfId="0" applyFont="1" applyBorder="1" applyAlignment="1">
      <alignment vertical="center" wrapText="1"/>
    </xf>
    <xf numFmtId="2" fontId="31" fillId="0" borderId="33" xfId="0" applyNumberFormat="1" applyFont="1" applyBorder="1" applyAlignment="1">
      <alignment vertical="center"/>
    </xf>
    <xf numFmtId="2" fontId="31" fillId="0" borderId="33" xfId="0" applyNumberFormat="1" applyFont="1" applyFill="1" applyBorder="1"/>
    <xf numFmtId="2" fontId="31" fillId="0" borderId="33" xfId="0" applyNumberFormat="1" applyFont="1" applyFill="1" applyBorder="1" applyAlignment="1">
      <alignment vertical="center"/>
    </xf>
    <xf numFmtId="2" fontId="31" fillId="0" borderId="33" xfId="2" applyNumberFormat="1" applyFont="1" applyBorder="1" applyAlignment="1">
      <alignment vertical="center"/>
    </xf>
    <xf numFmtId="0" fontId="0" fillId="0" borderId="0" xfId="0" applyFont="1" applyAlignment="1"/>
    <xf numFmtId="0" fontId="9" fillId="0" borderId="18" xfId="0" applyFont="1" applyBorder="1" applyAlignment="1">
      <alignment vertical="top"/>
    </xf>
    <xf numFmtId="0" fontId="34" fillId="0" borderId="33" xfId="0" applyFont="1" applyFill="1" applyBorder="1" applyAlignment="1">
      <alignment horizontal="justify" vertical="top" wrapText="1"/>
    </xf>
    <xf numFmtId="165" fontId="15" fillId="0" borderId="28" xfId="0" applyNumberFormat="1" applyFont="1" applyBorder="1" applyAlignment="1">
      <alignment horizontal="center" vertical="top"/>
    </xf>
    <xf numFmtId="0" fontId="3" fillId="0" borderId="0" xfId="0" applyFont="1"/>
    <xf numFmtId="0" fontId="36" fillId="40" borderId="0" xfId="0" applyFont="1" applyFill="1"/>
    <xf numFmtId="6" fontId="36" fillId="40" borderId="0" xfId="0" applyNumberFormat="1" applyFont="1" applyFill="1"/>
    <xf numFmtId="166" fontId="2" fillId="0" borderId="33" xfId="0" applyNumberFormat="1" applyFont="1" applyFill="1" applyBorder="1" applyAlignment="1">
      <alignment horizontal="center" vertical="center" wrapText="1"/>
    </xf>
    <xf numFmtId="166" fontId="34" fillId="0" borderId="33" xfId="0" applyNumberFormat="1" applyFont="1" applyBorder="1" applyAlignment="1">
      <alignment horizontal="center" vertical="center" wrapText="1"/>
    </xf>
    <xf numFmtId="0" fontId="23" fillId="0" borderId="18" xfId="0" applyFont="1" applyBorder="1" applyAlignment="1">
      <alignment horizontal="center" vertical="center"/>
    </xf>
    <xf numFmtId="0" fontId="34" fillId="0" borderId="35" xfId="0" applyFont="1" applyFill="1" applyBorder="1" applyAlignment="1">
      <alignment horizontal="left" vertical="center" wrapText="1"/>
    </xf>
    <xf numFmtId="0" fontId="34" fillId="21" borderId="33" xfId="0" applyFont="1" applyFill="1" applyBorder="1" applyAlignment="1">
      <alignment vertical="center" wrapText="1"/>
    </xf>
    <xf numFmtId="0" fontId="34" fillId="21" borderId="33" xfId="0" applyFont="1" applyFill="1" applyBorder="1" applyAlignment="1">
      <alignment horizontal="center" vertical="center" wrapText="1"/>
    </xf>
    <xf numFmtId="0" fontId="34" fillId="21" borderId="33" xfId="0" applyFont="1" applyFill="1" applyBorder="1" applyAlignment="1">
      <alignment vertical="top" wrapText="1"/>
    </xf>
    <xf numFmtId="0" fontId="34" fillId="21" borderId="36" xfId="0" applyFont="1" applyFill="1" applyBorder="1" applyAlignment="1">
      <alignment horizontal="center" vertical="center" wrapText="1"/>
    </xf>
    <xf numFmtId="0" fontId="34" fillId="21" borderId="33" xfId="0" applyFont="1" applyFill="1" applyBorder="1" applyAlignment="1">
      <alignment horizontal="justify" vertical="top" wrapText="1"/>
    </xf>
    <xf numFmtId="3" fontId="5" fillId="21" borderId="33" xfId="0" applyNumberFormat="1" applyFont="1" applyFill="1" applyBorder="1" applyAlignment="1">
      <alignment horizontal="center" vertical="center"/>
    </xf>
    <xf numFmtId="3" fontId="5" fillId="21" borderId="36" xfId="0" applyNumberFormat="1" applyFont="1" applyFill="1" applyBorder="1" applyAlignment="1">
      <alignment horizontal="center" vertical="center"/>
    </xf>
    <xf numFmtId="166" fontId="5" fillId="21" borderId="33" xfId="0" applyNumberFormat="1" applyFont="1" applyFill="1" applyBorder="1" applyAlignment="1">
      <alignment vertical="center"/>
    </xf>
    <xf numFmtId="168" fontId="34" fillId="21" borderId="33" xfId="0" applyNumberFormat="1" applyFont="1" applyFill="1" applyBorder="1" applyAlignment="1">
      <alignment horizontal="center" vertical="center" wrapText="1"/>
    </xf>
    <xf numFmtId="0" fontId="34" fillId="21" borderId="33" xfId="0" applyFont="1" applyFill="1" applyBorder="1" applyAlignment="1">
      <alignment horizontal="left" vertical="top" wrapText="1"/>
    </xf>
    <xf numFmtId="0" fontId="8" fillId="3" borderId="7" xfId="0" applyFont="1" applyFill="1" applyBorder="1" applyAlignment="1">
      <alignment horizontal="center" vertical="center"/>
    </xf>
    <xf numFmtId="0" fontId="9" fillId="0" borderId="9" xfId="0" applyFont="1" applyBorder="1"/>
    <xf numFmtId="0" fontId="9" fillId="0" borderId="10" xfId="0" applyFont="1" applyBorder="1"/>
    <xf numFmtId="0" fontId="9" fillId="0" borderId="12" xfId="0" applyFont="1" applyBorder="1"/>
    <xf numFmtId="0" fontId="7" fillId="0" borderId="2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9" fillId="3" borderId="7" xfId="0" applyFont="1" applyFill="1" applyBorder="1" applyAlignment="1">
      <alignment horizontal="center" vertical="center" wrapText="1"/>
    </xf>
    <xf numFmtId="0" fontId="44" fillId="0" borderId="7" xfId="0" applyFont="1" applyBorder="1" applyAlignment="1">
      <alignment horizontal="center" vertical="center"/>
    </xf>
    <xf numFmtId="0" fontId="45" fillId="0" borderId="8" xfId="0" applyFont="1" applyBorder="1" applyAlignment="1">
      <alignment vertical="center"/>
    </xf>
    <xf numFmtId="0" fontId="45" fillId="0" borderId="9" xfId="0" applyFont="1" applyBorder="1" applyAlignment="1">
      <alignment vertical="center"/>
    </xf>
    <xf numFmtId="0" fontId="45" fillId="0" borderId="10" xfId="0" applyFont="1" applyBorder="1" applyAlignment="1">
      <alignment vertical="center"/>
    </xf>
    <xf numFmtId="0" fontId="45" fillId="0" borderId="11" xfId="0" applyFont="1" applyBorder="1" applyAlignment="1">
      <alignment vertical="center"/>
    </xf>
    <xf numFmtId="0" fontId="45" fillId="0" borderId="12" xfId="0" applyFont="1" applyBorder="1" applyAlignment="1">
      <alignment vertical="center"/>
    </xf>
    <xf numFmtId="0" fontId="9" fillId="0" borderId="8" xfId="0" applyFont="1" applyBorder="1"/>
    <xf numFmtId="0" fontId="9" fillId="0" borderId="11" xfId="0" applyFont="1" applyBorder="1"/>
    <xf numFmtId="0" fontId="7" fillId="0" borderId="16"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7" fillId="0" borderId="16" xfId="0" applyFont="1" applyBorder="1" applyAlignment="1">
      <alignment horizontal="center"/>
    </xf>
    <xf numFmtId="0" fontId="9" fillId="0" borderId="17" xfId="0" applyFont="1" applyBorder="1"/>
    <xf numFmtId="0" fontId="9" fillId="0" borderId="18" xfId="0" applyFont="1" applyBorder="1"/>
    <xf numFmtId="0" fontId="48" fillId="0" borderId="7" xfId="0" applyFont="1" applyBorder="1" applyAlignment="1">
      <alignment horizontal="center" vertical="center"/>
    </xf>
    <xf numFmtId="0" fontId="49" fillId="0" borderId="8" xfId="0" applyFont="1" applyBorder="1" applyAlignment="1">
      <alignment vertical="center"/>
    </xf>
    <xf numFmtId="0" fontId="49" fillId="0" borderId="9" xfId="0" applyFont="1" applyBorder="1" applyAlignment="1">
      <alignment vertical="center"/>
    </xf>
    <xf numFmtId="0" fontId="49" fillId="0" borderId="10" xfId="0" applyFont="1" applyBorder="1" applyAlignment="1">
      <alignment vertical="center"/>
    </xf>
    <xf numFmtId="0" fontId="49" fillId="0" borderId="11" xfId="0" applyFont="1" applyBorder="1" applyAlignment="1">
      <alignment vertical="center"/>
    </xf>
    <xf numFmtId="0" fontId="49" fillId="0" borderId="12" xfId="0" applyFont="1" applyBorder="1" applyAlignment="1">
      <alignment vertical="center"/>
    </xf>
    <xf numFmtId="0" fontId="8" fillId="3" borderId="13" xfId="0" applyFont="1" applyFill="1" applyBorder="1" applyAlignment="1">
      <alignment horizontal="center" vertical="center"/>
    </xf>
    <xf numFmtId="0" fontId="9" fillId="0" borderId="14" xfId="0" applyFont="1" applyBorder="1" applyAlignment="1">
      <alignment horizontal="center"/>
    </xf>
    <xf numFmtId="0" fontId="8" fillId="3" borderId="13" xfId="0" applyFont="1" applyFill="1" applyBorder="1" applyAlignment="1">
      <alignment horizontal="center" vertical="center" wrapText="1"/>
    </xf>
    <xf numFmtId="0" fontId="9" fillId="0" borderId="14" xfId="0" applyFont="1" applyBorder="1"/>
    <xf numFmtId="0" fontId="8" fillId="5" borderId="16" xfId="0" applyFont="1" applyFill="1" applyBorder="1" applyAlignment="1">
      <alignment horizontal="center" vertical="center" wrapText="1"/>
    </xf>
    <xf numFmtId="0" fontId="9" fillId="0" borderId="22" xfId="0" applyFont="1" applyBorder="1"/>
    <xf numFmtId="0" fontId="7" fillId="0" borderId="16" xfId="0" applyFont="1" applyBorder="1" applyAlignment="1">
      <alignment horizontal="center" vertical="center" wrapText="1"/>
    </xf>
    <xf numFmtId="3" fontId="7" fillId="0" borderId="16" xfId="0" applyNumberFormat="1" applyFont="1" applyBorder="1" applyAlignment="1">
      <alignment horizontal="center" vertical="center"/>
    </xf>
    <xf numFmtId="0" fontId="9" fillId="0" borderId="18" xfId="0" applyFont="1" applyBorder="1" applyAlignment="1">
      <alignmen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vertical="center"/>
    </xf>
    <xf numFmtId="0" fontId="8" fillId="0" borderId="16" xfId="0" applyFont="1" applyBorder="1" applyAlignment="1">
      <alignment horizontal="center" vertical="center" wrapText="1"/>
    </xf>
    <xf numFmtId="0" fontId="8" fillId="5" borderId="7" xfId="0" applyFont="1" applyFill="1" applyBorder="1" applyAlignment="1">
      <alignment horizontal="center" vertical="center" wrapText="1"/>
    </xf>
    <xf numFmtId="0" fontId="7" fillId="0" borderId="7" xfId="0" applyFont="1" applyBorder="1" applyAlignment="1">
      <alignment horizontal="left"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42" fillId="0" borderId="16" xfId="0" applyFont="1" applyBorder="1" applyAlignment="1">
      <alignment horizontal="left" vertical="center" wrapText="1"/>
    </xf>
    <xf numFmtId="0" fontId="43" fillId="0" borderId="17" xfId="0" applyFont="1" applyBorder="1" applyAlignment="1">
      <alignment vertical="center"/>
    </xf>
    <xf numFmtId="0" fontId="43" fillId="0" borderId="18" xfId="0" applyFont="1" applyBorder="1" applyAlignment="1">
      <alignment vertical="center"/>
    </xf>
    <xf numFmtId="0" fontId="19"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2" xfId="0" applyFont="1" applyBorder="1" applyAlignment="1">
      <alignment vertical="center"/>
    </xf>
    <xf numFmtId="0" fontId="9" fillId="0" borderId="8" xfId="0" applyFont="1" applyBorder="1" applyAlignment="1">
      <alignment vertical="center"/>
    </xf>
    <xf numFmtId="0" fontId="9" fillId="0" borderId="11" xfId="0" applyFont="1" applyBorder="1" applyAlignment="1">
      <alignment vertical="center"/>
    </xf>
    <xf numFmtId="0" fontId="7" fillId="0" borderId="7" xfId="0" applyFont="1" applyBorder="1" applyAlignment="1">
      <alignment horizontal="center" vertical="center"/>
    </xf>
    <xf numFmtId="0" fontId="9" fillId="0" borderId="25" xfId="0" applyFont="1" applyBorder="1"/>
    <xf numFmtId="0" fontId="0" fillId="0" borderId="0" xfId="0" applyFont="1" applyAlignment="1"/>
    <xf numFmtId="0" fontId="9" fillId="0" borderId="26" xfId="0" applyFont="1" applyBorder="1"/>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7" fillId="0" borderId="16" xfId="0" applyFont="1" applyBorder="1" applyAlignment="1">
      <alignment horizontal="left" vertical="center" wrapText="1"/>
    </xf>
    <xf numFmtId="0" fontId="8" fillId="7" borderId="7" xfId="0" applyFont="1" applyFill="1" applyBorder="1" applyAlignment="1">
      <alignment horizontal="center" vertical="center"/>
    </xf>
    <xf numFmtId="0" fontId="7" fillId="0" borderId="16" xfId="0" applyFont="1" applyBorder="1" applyAlignment="1">
      <alignment horizontal="left" vertical="center"/>
    </xf>
    <xf numFmtId="0" fontId="9" fillId="0" borderId="17" xfId="0" applyFont="1" applyBorder="1" applyAlignment="1">
      <alignment vertical="center"/>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Font="1"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10" fillId="6" borderId="7" xfId="0" applyFont="1" applyFill="1" applyBorder="1" applyAlignment="1">
      <alignment horizontal="center" vertical="center" wrapText="1"/>
    </xf>
    <xf numFmtId="0" fontId="7" fillId="6" borderId="7" xfId="0" applyFont="1" applyFill="1" applyBorder="1" applyAlignment="1">
      <alignment horizontal="center" vertical="top" wrapText="1"/>
    </xf>
    <xf numFmtId="0" fontId="7" fillId="0" borderId="7" xfId="0" applyFont="1" applyBorder="1" applyAlignment="1">
      <alignment horizontal="left" vertical="top" wrapText="1"/>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25" xfId="0" applyFont="1" applyBorder="1" applyAlignment="1">
      <alignment horizontal="left" vertical="top"/>
    </xf>
    <xf numFmtId="0" fontId="0" fillId="0" borderId="0" xfId="0" applyFont="1" applyAlignment="1">
      <alignment horizontal="left" vertical="top"/>
    </xf>
    <xf numFmtId="0" fontId="9" fillId="0" borderId="26"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12" xfId="0" applyFont="1" applyBorder="1" applyAlignment="1">
      <alignment horizontal="left" vertical="top"/>
    </xf>
    <xf numFmtId="0" fontId="7" fillId="0" borderId="7" xfId="0" applyFont="1" applyBorder="1" applyAlignment="1">
      <alignment horizontal="center" wrapText="1"/>
    </xf>
    <xf numFmtId="0" fontId="0" fillId="0" borderId="13" xfId="0" applyFont="1" applyBorder="1" applyAlignment="1">
      <alignment horizontal="center" vertical="center"/>
    </xf>
    <xf numFmtId="0" fontId="9" fillId="0" borderId="14" xfId="0" applyFont="1" applyBorder="1" applyAlignment="1">
      <alignment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wrapText="1"/>
    </xf>
    <xf numFmtId="0" fontId="0" fillId="0" borderId="33" xfId="0" applyFont="1" applyBorder="1" applyAlignment="1">
      <alignment horizontal="center" vertical="center"/>
    </xf>
    <xf numFmtId="0" fontId="11" fillId="0" borderId="33" xfId="0" applyFont="1" applyBorder="1" applyAlignment="1">
      <alignment horizontal="center" vertical="center"/>
    </xf>
    <xf numFmtId="0" fontId="0" fillId="0" borderId="33" xfId="0" applyFont="1" applyBorder="1" applyAlignment="1">
      <alignment horizontal="left" vertical="top" wrapText="1"/>
    </xf>
    <xf numFmtId="0" fontId="13" fillId="0" borderId="16" xfId="0" applyFont="1" applyBorder="1" applyAlignment="1">
      <alignment horizontal="right" vertical="center"/>
    </xf>
    <xf numFmtId="0" fontId="0" fillId="0" borderId="9" xfId="0" applyFont="1" applyBorder="1" applyAlignment="1">
      <alignment horizontal="center" vertical="center"/>
    </xf>
    <xf numFmtId="0" fontId="8" fillId="7" borderId="23" xfId="0" applyFont="1" applyFill="1" applyBorder="1" applyAlignment="1">
      <alignment horizontal="center" vertical="center"/>
    </xf>
    <xf numFmtId="0" fontId="9" fillId="0" borderId="29" xfId="0" applyFont="1" applyBorder="1"/>
    <xf numFmtId="0" fontId="9" fillId="0" borderId="12" xfId="0" applyFont="1" applyBorder="1" applyAlignment="1">
      <alignment horizontal="center"/>
    </xf>
    <xf numFmtId="0" fontId="8" fillId="9" borderId="7" xfId="0" applyFont="1" applyFill="1" applyBorder="1" applyAlignment="1">
      <alignment horizontal="center" vertical="center" wrapText="1"/>
    </xf>
    <xf numFmtId="0" fontId="8" fillId="9" borderId="16" xfId="0" applyFont="1" applyFill="1" applyBorder="1" applyAlignment="1">
      <alignment horizontal="center" vertical="center" wrapText="1"/>
    </xf>
    <xf numFmtId="0" fontId="8" fillId="0" borderId="16" xfId="0" applyFont="1" applyBorder="1" applyAlignment="1">
      <alignment horizontal="center" vertical="center"/>
    </xf>
    <xf numFmtId="0" fontId="50" fillId="0" borderId="17" xfId="0" applyFont="1" applyBorder="1" applyAlignment="1">
      <alignment horizontal="center" vertical="center"/>
    </xf>
    <xf numFmtId="0" fontId="42" fillId="0" borderId="7" xfId="0" applyFont="1" applyBorder="1" applyAlignment="1">
      <alignment horizontal="center" vertical="center" wrapText="1"/>
    </xf>
    <xf numFmtId="0" fontId="43" fillId="0" borderId="8" xfId="0" applyFont="1" applyBorder="1" applyAlignment="1">
      <alignment vertical="center" wrapText="1"/>
    </xf>
    <xf numFmtId="0" fontId="43" fillId="0" borderId="9" xfId="0" applyFont="1" applyBorder="1" applyAlignment="1">
      <alignment vertical="center" wrapText="1"/>
    </xf>
    <xf numFmtId="0" fontId="43" fillId="0" borderId="25" xfId="0" applyFont="1" applyBorder="1" applyAlignment="1">
      <alignment vertical="center" wrapText="1"/>
    </xf>
    <xf numFmtId="0" fontId="10" fillId="0" borderId="0" xfId="0" applyFont="1" applyAlignment="1">
      <alignment vertical="center" wrapText="1"/>
    </xf>
    <xf numFmtId="0" fontId="43" fillId="0" borderId="26" xfId="0" applyFont="1" applyBorder="1" applyAlignment="1">
      <alignment vertical="center" wrapText="1"/>
    </xf>
    <xf numFmtId="0" fontId="43" fillId="0" borderId="10" xfId="0" applyFont="1" applyBorder="1" applyAlignment="1">
      <alignment vertical="center" wrapText="1"/>
    </xf>
    <xf numFmtId="0" fontId="43" fillId="0" borderId="11" xfId="0" applyFont="1" applyBorder="1" applyAlignment="1">
      <alignment vertical="center" wrapText="1"/>
    </xf>
    <xf numFmtId="0" fontId="43" fillId="0" borderId="12" xfId="0" applyFont="1" applyBorder="1" applyAlignment="1">
      <alignment vertical="center" wrapText="1"/>
    </xf>
    <xf numFmtId="0" fontId="12" fillId="0" borderId="5" xfId="0" applyFont="1" applyBorder="1" applyAlignment="1">
      <alignment horizontal="left" vertical="center" wrapText="1"/>
    </xf>
    <xf numFmtId="0" fontId="12" fillId="0" borderId="26" xfId="0" applyFont="1" applyBorder="1" applyAlignment="1">
      <alignment horizontal="left" vertical="center" wrapText="1"/>
    </xf>
    <xf numFmtId="0" fontId="24" fillId="0" borderId="28" xfId="0" applyFont="1" applyBorder="1" applyAlignment="1">
      <alignment horizontal="left" vertical="top" wrapText="1"/>
    </xf>
    <xf numFmtId="0" fontId="21" fillId="0" borderId="18" xfId="0" applyFont="1" applyBorder="1"/>
    <xf numFmtId="0" fontId="24" fillId="0" borderId="28" xfId="0" applyFont="1" applyBorder="1" applyAlignment="1">
      <alignment horizontal="left" vertical="center" wrapText="1"/>
    </xf>
    <xf numFmtId="0" fontId="21" fillId="0" borderId="22" xfId="0" applyFont="1" applyBorder="1"/>
    <xf numFmtId="3" fontId="24" fillId="0" borderId="28" xfId="0" applyNumberFormat="1" applyFont="1" applyBorder="1" applyAlignment="1">
      <alignment horizontal="center" vertical="center"/>
    </xf>
    <xf numFmtId="3" fontId="24" fillId="0" borderId="18" xfId="0" applyNumberFormat="1" applyFont="1" applyBorder="1" applyAlignment="1">
      <alignment horizontal="center" vertical="center"/>
    </xf>
    <xf numFmtId="0" fontId="27" fillId="13" borderId="34" xfId="1" applyFont="1" applyFill="1" applyBorder="1" applyAlignment="1">
      <alignment horizontal="center" vertical="center" wrapText="1"/>
    </xf>
    <xf numFmtId="0" fontId="27" fillId="13" borderId="5" xfId="1" applyFont="1" applyFill="1" applyBorder="1" applyAlignment="1">
      <alignment horizontal="center" vertical="center" wrapText="1"/>
    </xf>
    <xf numFmtId="0" fontId="28" fillId="0" borderId="33" xfId="0" applyFont="1" applyBorder="1" applyAlignment="1">
      <alignment horizontal="center" vertical="center"/>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3" xfId="0" applyFont="1" applyBorder="1" applyAlignment="1">
      <alignment horizontal="center" vertical="center"/>
    </xf>
    <xf numFmtId="0" fontId="22" fillId="9" borderId="28" xfId="0" applyFont="1" applyFill="1" applyBorder="1" applyAlignment="1">
      <alignment horizontal="center" vertical="center" wrapText="1"/>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2" fillId="12" borderId="28" xfId="0" applyFont="1" applyFill="1" applyBorder="1" applyAlignment="1">
      <alignment horizontal="center" vertical="center" wrapText="1"/>
    </xf>
    <xf numFmtId="0" fontId="19" fillId="3" borderId="23" xfId="0" applyFont="1" applyFill="1" applyBorder="1" applyAlignment="1">
      <alignment horizontal="center" vertical="center"/>
    </xf>
    <xf numFmtId="0" fontId="21" fillId="0" borderId="29" xfId="0" applyFont="1" applyBorder="1"/>
    <xf numFmtId="0" fontId="21" fillId="0" borderId="24" xfId="0" applyFont="1" applyBorder="1"/>
    <xf numFmtId="0" fontId="21" fillId="0" borderId="19" xfId="0" applyFont="1" applyBorder="1"/>
    <xf numFmtId="0" fontId="21" fillId="0" borderId="20" xfId="0" applyFont="1" applyBorder="1"/>
    <xf numFmtId="0" fontId="21" fillId="0" borderId="21" xfId="0" applyFont="1" applyBorder="1"/>
    <xf numFmtId="0" fontId="20" fillId="0" borderId="23" xfId="0" applyFont="1" applyBorder="1" applyAlignment="1">
      <alignment horizontal="center" vertical="center"/>
    </xf>
    <xf numFmtId="0" fontId="22" fillId="3" borderId="13" xfId="0" applyFont="1" applyFill="1" applyBorder="1" applyAlignment="1">
      <alignment horizontal="center" vertical="center"/>
    </xf>
    <xf numFmtId="0" fontId="21" fillId="0" borderId="14" xfId="0" applyFont="1" applyBorder="1"/>
    <xf numFmtId="0" fontId="22" fillId="3" borderId="23" xfId="0" applyFont="1" applyFill="1" applyBorder="1" applyAlignment="1">
      <alignment horizontal="center" vertical="center"/>
    </xf>
    <xf numFmtId="0" fontId="22" fillId="3" borderId="13" xfId="0" applyFont="1" applyFill="1" applyBorder="1" applyAlignment="1">
      <alignment horizontal="center" vertical="center" wrapText="1"/>
    </xf>
    <xf numFmtId="0" fontId="21" fillId="0" borderId="14" xfId="0" applyFont="1" applyBorder="1" applyAlignment="1">
      <alignment horizontal="center"/>
    </xf>
    <xf numFmtId="0" fontId="23" fillId="0" borderId="33" xfId="0" applyFont="1" applyBorder="1" applyAlignment="1">
      <alignment horizontal="center" vertical="center"/>
    </xf>
    <xf numFmtId="0" fontId="21" fillId="0" borderId="22" xfId="0" applyFont="1" applyBorder="1" applyAlignment="1">
      <alignment vertical="top"/>
    </xf>
    <xf numFmtId="0" fontId="21" fillId="0" borderId="18" xfId="0" applyFont="1" applyBorder="1" applyAlignment="1">
      <alignment vertical="top"/>
    </xf>
    <xf numFmtId="0" fontId="22" fillId="3" borderId="23" xfId="0" applyFont="1" applyFill="1" applyBorder="1" applyAlignment="1">
      <alignment horizontal="center" vertical="center" wrapText="1"/>
    </xf>
    <xf numFmtId="0" fontId="24" fillId="0" borderId="23" xfId="0" applyFont="1" applyBorder="1" applyAlignment="1">
      <alignment horizontal="center" vertical="center" wrapText="1"/>
    </xf>
    <xf numFmtId="0" fontId="22" fillId="12" borderId="28" xfId="0" applyFont="1" applyFill="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165" fontId="15" fillId="0" borderId="16" xfId="0" applyNumberFormat="1" applyFont="1" applyBorder="1" applyAlignment="1">
      <alignment horizontal="center" vertical="top"/>
    </xf>
    <xf numFmtId="0" fontId="9" fillId="0" borderId="18" xfId="0" applyFont="1" applyBorder="1" applyAlignment="1">
      <alignment vertical="top"/>
    </xf>
    <xf numFmtId="0" fontId="15" fillId="0" borderId="16" xfId="0" applyFont="1" applyBorder="1" applyAlignment="1">
      <alignment horizontal="left" vertical="top" wrapText="1"/>
    </xf>
    <xf numFmtId="0" fontId="9" fillId="0" borderId="17" xfId="0" applyFont="1" applyBorder="1" applyAlignment="1">
      <alignment vertical="top"/>
    </xf>
    <xf numFmtId="0" fontId="46" fillId="9" borderId="7" xfId="0" applyFont="1" applyFill="1" applyBorder="1" applyAlignment="1">
      <alignment horizontal="center" vertical="center"/>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46" fillId="9" borderId="16" xfId="0" applyFont="1" applyFill="1" applyBorder="1" applyAlignment="1">
      <alignment horizontal="center" vertical="center" wrapText="1"/>
    </xf>
    <xf numFmtId="0" fontId="43" fillId="0" borderId="17" xfId="0" applyFont="1" applyBorder="1"/>
    <xf numFmtId="0" fontId="43" fillId="0" borderId="18" xfId="0" applyFont="1" applyBorder="1"/>
    <xf numFmtId="0" fontId="15" fillId="0" borderId="7" xfId="0" applyFont="1" applyBorder="1" applyAlignment="1">
      <alignment horizontal="left" vertical="top" wrapText="1"/>
    </xf>
    <xf numFmtId="0" fontId="14" fillId="9" borderId="16" xfId="0" applyFont="1" applyFill="1" applyBorder="1" applyAlignment="1">
      <alignment horizontal="center" vertical="center" wrapText="1"/>
    </xf>
    <xf numFmtId="0" fontId="46" fillId="3" borderId="7" xfId="0" applyFont="1" applyFill="1" applyBorder="1" applyAlignment="1">
      <alignment horizontal="center" vertical="center"/>
    </xf>
    <xf numFmtId="0" fontId="15" fillId="0" borderId="7" xfId="0" applyFont="1" applyBorder="1" applyAlignment="1">
      <alignment horizontal="center" vertical="center" wrapText="1"/>
    </xf>
    <xf numFmtId="0" fontId="46" fillId="9" borderId="7" xfId="0" applyFont="1" applyFill="1" applyBorder="1" applyAlignment="1">
      <alignment horizontal="center" vertical="center" wrapText="1"/>
    </xf>
    <xf numFmtId="3" fontId="15" fillId="0" borderId="16" xfId="0" applyNumberFormat="1" applyFont="1" applyBorder="1" applyAlignment="1">
      <alignment horizontal="center" vertical="center"/>
    </xf>
    <xf numFmtId="0" fontId="14" fillId="3" borderId="33" xfId="0" applyFont="1" applyFill="1" applyBorder="1" applyAlignment="1">
      <alignment horizontal="center" vertical="center" wrapText="1"/>
    </xf>
    <xf numFmtId="0" fontId="9" fillId="0" borderId="33" xfId="0" applyFont="1" applyBorder="1" applyAlignment="1">
      <alignment horizontal="center" vertical="center"/>
    </xf>
    <xf numFmtId="0" fontId="26" fillId="0" borderId="33" xfId="0" applyFont="1" applyBorder="1" applyAlignment="1">
      <alignment horizontal="left" vertical="center" wrapText="1"/>
    </xf>
    <xf numFmtId="0" fontId="14" fillId="3" borderId="7" xfId="0" applyFont="1" applyFill="1" applyBorder="1" applyAlignment="1">
      <alignment horizontal="center" vertical="center" wrapText="1"/>
    </xf>
    <xf numFmtId="0" fontId="46" fillId="0" borderId="7" xfId="0" applyFont="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46"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8" fillId="0" borderId="7" xfId="0" applyFont="1" applyBorder="1" applyAlignment="1">
      <alignment horizontal="center" wrapText="1"/>
    </xf>
    <xf numFmtId="0" fontId="46" fillId="0" borderId="7" xfId="0" applyFont="1" applyBorder="1" applyAlignment="1">
      <alignment horizontal="center" vertical="center"/>
    </xf>
    <xf numFmtId="0" fontId="14" fillId="3" borderId="13" xfId="0" applyFont="1" applyFill="1" applyBorder="1" applyAlignment="1">
      <alignment horizontal="center" vertical="center"/>
    </xf>
    <xf numFmtId="0" fontId="14" fillId="3" borderId="13" xfId="0" applyFont="1" applyFill="1" applyBorder="1" applyAlignment="1">
      <alignment horizontal="center" vertical="center" wrapText="1"/>
    </xf>
    <xf numFmtId="165" fontId="46" fillId="0" borderId="16" xfId="0" applyNumberFormat="1" applyFont="1" applyBorder="1" applyAlignment="1">
      <alignment horizontal="center" vertical="center"/>
    </xf>
    <xf numFmtId="0" fontId="47" fillId="0" borderId="17" xfId="0" applyFont="1" applyBorder="1"/>
    <xf numFmtId="0" fontId="47" fillId="0" borderId="18" xfId="0" applyFont="1" applyBorder="1"/>
    <xf numFmtId="0" fontId="6" fillId="0" borderId="42" xfId="0" applyFont="1" applyBorder="1" applyAlignment="1">
      <alignment horizontal="center"/>
    </xf>
    <xf numFmtId="0" fontId="6" fillId="0" borderId="43" xfId="0" applyFont="1" applyBorder="1" applyAlignment="1">
      <alignment horizontal="center"/>
    </xf>
    <xf numFmtId="0" fontId="6" fillId="0" borderId="44" xfId="0" applyFont="1" applyBorder="1" applyAlignment="1">
      <alignment horizontal="center"/>
    </xf>
    <xf numFmtId="0" fontId="30" fillId="15" borderId="55" xfId="0" applyFont="1" applyFill="1" applyBorder="1" applyAlignment="1">
      <alignment horizontal="center"/>
    </xf>
    <xf numFmtId="0" fontId="30" fillId="15" borderId="56" xfId="0" applyFont="1" applyFill="1" applyBorder="1" applyAlignment="1">
      <alignment horizontal="center"/>
    </xf>
    <xf numFmtId="0" fontId="30" fillId="15" borderId="57" xfId="0" applyFont="1" applyFill="1" applyBorder="1" applyAlignment="1">
      <alignment horizontal="center"/>
    </xf>
    <xf numFmtId="0" fontId="38" fillId="33" borderId="38" xfId="0" applyFont="1" applyFill="1" applyBorder="1" applyAlignment="1">
      <alignment horizontal="center" vertical="center"/>
    </xf>
    <xf numFmtId="0" fontId="38" fillId="33" borderId="39" xfId="0" applyFont="1" applyFill="1" applyBorder="1" applyAlignment="1">
      <alignment horizontal="center" vertical="center"/>
    </xf>
    <xf numFmtId="0" fontId="38" fillId="33" borderId="40" xfId="0" applyFont="1" applyFill="1" applyBorder="1" applyAlignment="1">
      <alignment horizontal="center" vertical="center"/>
    </xf>
    <xf numFmtId="0" fontId="38" fillId="33" borderId="38" xfId="0" applyFont="1" applyFill="1" applyBorder="1" applyAlignment="1">
      <alignment vertical="center"/>
    </xf>
    <xf numFmtId="0" fontId="38" fillId="33" borderId="39" xfId="0" applyFont="1" applyFill="1" applyBorder="1" applyAlignment="1">
      <alignment vertical="center"/>
    </xf>
    <xf numFmtId="0" fontId="38" fillId="33" borderId="40" xfId="0" applyFont="1" applyFill="1" applyBorder="1" applyAlignment="1">
      <alignment vertical="center"/>
    </xf>
    <xf numFmtId="0" fontId="39" fillId="0" borderId="38" xfId="0" applyFont="1" applyBorder="1" applyAlignment="1">
      <alignment vertical="center"/>
    </xf>
    <xf numFmtId="0" fontId="39" fillId="0" borderId="39" xfId="0" applyFont="1" applyBorder="1" applyAlignment="1">
      <alignment vertical="center"/>
    </xf>
    <xf numFmtId="0" fontId="39" fillId="0" borderId="40" xfId="0" applyFont="1" applyBorder="1" applyAlignment="1">
      <alignment vertical="center"/>
    </xf>
    <xf numFmtId="0" fontId="38" fillId="15" borderId="33" xfId="0" applyFont="1" applyFill="1" applyBorder="1" applyAlignment="1">
      <alignment horizontal="center" vertical="center"/>
    </xf>
    <xf numFmtId="0" fontId="30" fillId="15" borderId="33" xfId="0" applyFont="1" applyFill="1" applyBorder="1" applyAlignment="1">
      <alignment horizontal="center"/>
    </xf>
    <xf numFmtId="0" fontId="32" fillId="0" borderId="37" xfId="0" applyFont="1" applyBorder="1" applyAlignment="1">
      <alignment horizontal="left" vertical="center"/>
    </xf>
    <xf numFmtId="0" fontId="32" fillId="16" borderId="33" xfId="0" applyFont="1" applyFill="1" applyBorder="1" applyAlignment="1">
      <alignment horizontal="center"/>
    </xf>
    <xf numFmtId="0" fontId="32" fillId="17" borderId="33" xfId="0" applyFont="1" applyFill="1" applyBorder="1" applyAlignment="1">
      <alignment horizontal="center" vertical="center"/>
    </xf>
    <xf numFmtId="0" fontId="38" fillId="15" borderId="38" xfId="0" applyFont="1" applyFill="1" applyBorder="1" applyAlignment="1">
      <alignment horizontal="center" vertical="center"/>
    </xf>
    <xf numFmtId="0" fontId="38" fillId="15" borderId="39" xfId="0" applyFont="1" applyFill="1" applyBorder="1" applyAlignment="1">
      <alignment horizontal="center" vertical="center"/>
    </xf>
    <xf numFmtId="0" fontId="38" fillId="15" borderId="40" xfId="0" applyFont="1" applyFill="1" applyBorder="1" applyAlignment="1">
      <alignment horizontal="center" vertical="center"/>
    </xf>
    <xf numFmtId="0" fontId="32" fillId="39" borderId="42" xfId="0" applyFont="1" applyFill="1" applyBorder="1" applyAlignment="1">
      <alignment horizontal="center"/>
    </xf>
    <xf numFmtId="0" fontId="32" fillId="39" borderId="44" xfId="0" applyFont="1" applyFill="1" applyBorder="1" applyAlignment="1">
      <alignment horizontal="center"/>
    </xf>
    <xf numFmtId="0" fontId="32" fillId="15" borderId="42" xfId="0" applyFont="1" applyFill="1" applyBorder="1" applyAlignment="1">
      <alignment horizontal="center"/>
    </xf>
    <xf numFmtId="0" fontId="32" fillId="15" borderId="43" xfId="0" applyFont="1" applyFill="1" applyBorder="1" applyAlignment="1">
      <alignment horizontal="center"/>
    </xf>
    <xf numFmtId="0" fontId="32" fillId="15" borderId="44" xfId="0" applyFont="1" applyFill="1" applyBorder="1" applyAlignment="1">
      <alignment horizontal="center"/>
    </xf>
    <xf numFmtId="166" fontId="1" fillId="0" borderId="33" xfId="0" applyNumberFormat="1" applyFont="1" applyFill="1" applyBorder="1" applyAlignment="1">
      <alignment horizontal="center" vertical="center" wrapText="1"/>
    </xf>
    <xf numFmtId="166" fontId="31" fillId="0" borderId="33" xfId="0" applyNumberFormat="1" applyFont="1" applyBorder="1" applyAlignment="1">
      <alignment vertical="top" wrapText="1"/>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16933</xdr:colOff>
      <xdr:row>35</xdr:row>
      <xdr:rowOff>59267</xdr:rowOff>
    </xdr:from>
    <xdr:ext cx="5645151" cy="3253316"/>
    <xdr:sp macro="" textlink="">
      <xdr:nvSpPr>
        <xdr:cNvPr id="14" name="Shape 14">
          <a:extLst>
            <a:ext uri="{FF2B5EF4-FFF2-40B4-BE49-F238E27FC236}">
              <a16:creationId xmlns:a16="http://schemas.microsoft.com/office/drawing/2014/main" id="{00000000-0008-0000-0500-00000E000000}"/>
            </a:ext>
          </a:extLst>
        </xdr:cNvPr>
        <xdr:cNvSpPr/>
      </xdr:nvSpPr>
      <xdr:spPr>
        <a:xfrm>
          <a:off x="630766" y="7076017"/>
          <a:ext cx="5645151" cy="3253316"/>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2700870</xdr:colOff>
      <xdr:row>35</xdr:row>
      <xdr:rowOff>74083</xdr:rowOff>
    </xdr:from>
    <xdr:ext cx="5363632" cy="3238499"/>
    <xdr:sp macro="" textlink="">
      <xdr:nvSpPr>
        <xdr:cNvPr id="15" name="Shape 15">
          <a:extLst>
            <a:ext uri="{FF2B5EF4-FFF2-40B4-BE49-F238E27FC236}">
              <a16:creationId xmlns:a16="http://schemas.microsoft.com/office/drawing/2014/main" id="{00000000-0008-0000-0500-00000F000000}"/>
            </a:ext>
          </a:extLst>
        </xdr:cNvPr>
        <xdr:cNvSpPr/>
      </xdr:nvSpPr>
      <xdr:spPr>
        <a:xfrm>
          <a:off x="6299203" y="7429500"/>
          <a:ext cx="5363632" cy="3238499"/>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1928284</xdr:colOff>
      <xdr:row>35</xdr:row>
      <xdr:rowOff>69849</xdr:rowOff>
    </xdr:from>
    <xdr:ext cx="5532966"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07284" y="7425266"/>
          <a:ext cx="5532966"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_MR_PP_C12_TRI_SALU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TICULACION"/>
      <sheetName val="INSUMOS  1"/>
      <sheetName val="INSUMOS 2 "/>
      <sheetName val="LISTAS"/>
    </sheetNames>
    <sheetDataSet>
      <sheetData sheetId="0">
        <row r="6">
          <cell r="D6" t="str">
            <v>12.1.0.2.1</v>
          </cell>
          <cell r="E6" t="str">
            <v>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v>
          </cell>
        </row>
        <row r="7">
          <cell r="D7" t="str">
            <v>12.2.0.2.1</v>
          </cell>
          <cell r="E7" t="str">
            <v>Desarrollo de programas de atención, promoción y prevención en salud, con mejor atención y cobertura.</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F15" sqref="F15:J15"/>
    </sheetView>
  </sheetViews>
  <sheetFormatPr baseColWidth="10" defaultColWidth="12.625" defaultRowHeight="15" customHeight="1" x14ac:dyDescent="0.2"/>
  <cols>
    <col min="3" max="4" width="9.375" customWidth="1"/>
    <col min="5" max="5" width="9.375" style="237" customWidth="1"/>
    <col min="6" max="10" width="9.375" customWidth="1"/>
    <col min="11" max="11" width="15.125" customWidth="1"/>
    <col min="12" max="26" width="9.375" customWidth="1"/>
  </cols>
  <sheetData>
    <row r="2" spans="4:13" x14ac:dyDescent="0.25">
      <c r="D2" s="1"/>
      <c r="E2" s="234"/>
      <c r="F2" s="2"/>
      <c r="G2" s="2"/>
      <c r="H2" s="2"/>
      <c r="I2" s="2"/>
      <c r="J2" s="2"/>
      <c r="K2" s="2"/>
      <c r="L2" s="2"/>
      <c r="M2" s="3"/>
    </row>
    <row r="3" spans="4:13" x14ac:dyDescent="0.25">
      <c r="D3" s="4"/>
      <c r="E3" s="235"/>
      <c r="F3" s="5"/>
      <c r="G3" s="5"/>
      <c r="H3" s="5"/>
      <c r="I3" s="5"/>
      <c r="J3" s="5"/>
      <c r="K3" s="5"/>
      <c r="L3" s="5"/>
      <c r="M3" s="6"/>
    </row>
    <row r="4" spans="4:13" x14ac:dyDescent="0.25">
      <c r="D4" s="4"/>
      <c r="E4" s="330" t="s">
        <v>0</v>
      </c>
      <c r="F4" s="347"/>
      <c r="G4" s="347"/>
      <c r="H4" s="347"/>
      <c r="I4" s="347"/>
      <c r="J4" s="347"/>
      <c r="K4" s="347"/>
      <c r="L4" s="331"/>
      <c r="M4" s="6"/>
    </row>
    <row r="5" spans="4:13" x14ac:dyDescent="0.25">
      <c r="D5" s="4"/>
      <c r="E5" s="332"/>
      <c r="F5" s="348"/>
      <c r="G5" s="348"/>
      <c r="H5" s="348"/>
      <c r="I5" s="348"/>
      <c r="J5" s="348"/>
      <c r="K5" s="348"/>
      <c r="L5" s="333"/>
      <c r="M5" s="6"/>
    </row>
    <row r="6" spans="4:13" x14ac:dyDescent="0.25">
      <c r="D6" s="4"/>
      <c r="E6" s="235"/>
      <c r="F6" s="5"/>
      <c r="G6" s="5"/>
      <c r="H6" s="5"/>
      <c r="I6" s="5"/>
      <c r="J6" s="5"/>
      <c r="K6" s="5"/>
      <c r="L6" s="5"/>
      <c r="M6" s="6"/>
    </row>
    <row r="7" spans="4:13" x14ac:dyDescent="0.25">
      <c r="D7" s="4"/>
      <c r="E7" s="330" t="s">
        <v>1</v>
      </c>
      <c r="F7" s="347"/>
      <c r="G7" s="331"/>
      <c r="H7" s="355" t="s">
        <v>87</v>
      </c>
      <c r="I7" s="356"/>
      <c r="J7" s="356"/>
      <c r="K7" s="356"/>
      <c r="L7" s="357"/>
      <c r="M7" s="6"/>
    </row>
    <row r="8" spans="4:13" x14ac:dyDescent="0.25">
      <c r="D8" s="4"/>
      <c r="E8" s="332"/>
      <c r="F8" s="348"/>
      <c r="G8" s="333"/>
      <c r="H8" s="358"/>
      <c r="I8" s="359"/>
      <c r="J8" s="359"/>
      <c r="K8" s="359"/>
      <c r="L8" s="360"/>
      <c r="M8" s="6"/>
    </row>
    <row r="9" spans="4:13" x14ac:dyDescent="0.25">
      <c r="D9" s="4"/>
      <c r="E9" s="235"/>
      <c r="F9" s="5"/>
      <c r="G9" s="5"/>
      <c r="H9" s="5"/>
      <c r="I9" s="5"/>
      <c r="J9" s="5"/>
      <c r="K9" s="5"/>
      <c r="L9" s="5"/>
      <c r="M9" s="6"/>
    </row>
    <row r="10" spans="4:13" x14ac:dyDescent="0.25">
      <c r="D10" s="4"/>
      <c r="E10" s="330" t="s">
        <v>2</v>
      </c>
      <c r="F10" s="347"/>
      <c r="G10" s="347"/>
      <c r="H10" s="347"/>
      <c r="I10" s="347"/>
      <c r="J10" s="347"/>
      <c r="K10" s="347"/>
      <c r="L10" s="331"/>
      <c r="M10" s="6"/>
    </row>
    <row r="11" spans="4:13" x14ac:dyDescent="0.25">
      <c r="D11" s="4"/>
      <c r="E11" s="332"/>
      <c r="F11" s="348"/>
      <c r="G11" s="348"/>
      <c r="H11" s="348"/>
      <c r="I11" s="348"/>
      <c r="J11" s="348"/>
      <c r="K11" s="348"/>
      <c r="L11" s="333"/>
      <c r="M11" s="6"/>
    </row>
    <row r="12" spans="4:13" x14ac:dyDescent="0.25">
      <c r="D12" s="4"/>
      <c r="E12" s="361" t="s">
        <v>3</v>
      </c>
      <c r="F12" s="330" t="s">
        <v>4</v>
      </c>
      <c r="G12" s="347"/>
      <c r="H12" s="347"/>
      <c r="I12" s="347"/>
      <c r="J12" s="331"/>
      <c r="K12" s="363" t="s">
        <v>5</v>
      </c>
      <c r="L12" s="361" t="s">
        <v>6</v>
      </c>
      <c r="M12" s="6"/>
    </row>
    <row r="13" spans="4:13" ht="30" customHeight="1" x14ac:dyDescent="0.25">
      <c r="D13" s="4"/>
      <c r="E13" s="362"/>
      <c r="F13" s="332"/>
      <c r="G13" s="348"/>
      <c r="H13" s="348"/>
      <c r="I13" s="348"/>
      <c r="J13" s="333"/>
      <c r="K13" s="364"/>
      <c r="L13" s="364"/>
      <c r="M13" s="6"/>
    </row>
    <row r="14" spans="4:13" ht="90.75" customHeight="1" x14ac:dyDescent="0.25">
      <c r="D14" s="4"/>
      <c r="E14" s="218">
        <v>1</v>
      </c>
      <c r="F14" s="349" t="str">
        <f>+[1]ARTICULACION!$E$6</f>
        <v>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v>
      </c>
      <c r="G14" s="350"/>
      <c r="H14" s="350"/>
      <c r="I14" s="350"/>
      <c r="J14" s="351"/>
      <c r="K14" s="218">
        <v>1</v>
      </c>
      <c r="L14" s="218" t="str">
        <f>+[1]ARTICULACION!$D$6</f>
        <v>12.1.0.2.1</v>
      </c>
      <c r="M14" s="6"/>
    </row>
    <row r="15" spans="4:13" ht="40.5" customHeight="1" x14ac:dyDescent="0.25">
      <c r="D15" s="4"/>
      <c r="E15" s="218">
        <v>2</v>
      </c>
      <c r="F15" s="349" t="str">
        <f>+[1]ARTICULACION!$E$7</f>
        <v>Desarrollo de programas de atención, promoción y prevención en salud, con mejor atención y cobertura.</v>
      </c>
      <c r="G15" s="350"/>
      <c r="H15" s="350"/>
      <c r="I15" s="350"/>
      <c r="J15" s="351"/>
      <c r="K15" s="218">
        <v>13</v>
      </c>
      <c r="L15" s="218" t="str">
        <f>+[1]ARTICULACION!$D$7</f>
        <v>12.2.0.2.1</v>
      </c>
      <c r="M15" s="6"/>
    </row>
    <row r="16" spans="4:13" ht="13.5" customHeight="1" x14ac:dyDescent="0.25">
      <c r="D16" s="4"/>
      <c r="E16" s="218"/>
      <c r="F16" s="349"/>
      <c r="G16" s="350"/>
      <c r="H16" s="350"/>
      <c r="I16" s="350"/>
      <c r="J16" s="351"/>
      <c r="K16" s="218"/>
      <c r="L16" s="8"/>
      <c r="M16" s="6"/>
    </row>
    <row r="17" spans="4:13" ht="13.5" customHeight="1" x14ac:dyDescent="0.25">
      <c r="D17" s="4"/>
      <c r="E17" s="219"/>
      <c r="F17" s="352"/>
      <c r="G17" s="353"/>
      <c r="H17" s="353"/>
      <c r="I17" s="353"/>
      <c r="J17" s="354"/>
      <c r="K17" s="8"/>
      <c r="L17" s="8"/>
      <c r="M17" s="6"/>
    </row>
    <row r="18" spans="4:13" x14ac:dyDescent="0.25">
      <c r="D18" s="4"/>
      <c r="E18" s="219"/>
      <c r="F18" s="352"/>
      <c r="G18" s="353"/>
      <c r="H18" s="353"/>
      <c r="I18" s="353"/>
      <c r="J18" s="354"/>
      <c r="K18" s="8"/>
      <c r="L18" s="8"/>
      <c r="M18" s="6"/>
    </row>
    <row r="19" spans="4:13" x14ac:dyDescent="0.25">
      <c r="D19" s="4"/>
      <c r="E19" s="219"/>
      <c r="F19" s="352"/>
      <c r="G19" s="353"/>
      <c r="H19" s="353"/>
      <c r="I19" s="353"/>
      <c r="J19" s="354"/>
      <c r="K19" s="8"/>
      <c r="L19" s="8"/>
      <c r="M19" s="6"/>
    </row>
    <row r="20" spans="4:13" x14ac:dyDescent="0.25">
      <c r="D20" s="4"/>
      <c r="E20" s="235"/>
      <c r="F20" s="5"/>
      <c r="G20" s="5"/>
      <c r="H20" s="5"/>
      <c r="I20" s="5"/>
      <c r="J20" s="5"/>
      <c r="K20" s="5"/>
      <c r="L20" s="5"/>
      <c r="M20" s="6"/>
    </row>
    <row r="21" spans="4:13" ht="30.75" customHeight="1" x14ac:dyDescent="0.25">
      <c r="D21" s="4"/>
      <c r="E21" s="330" t="s">
        <v>7</v>
      </c>
      <c r="F21" s="331"/>
      <c r="G21" s="334" t="s">
        <v>768</v>
      </c>
      <c r="H21" s="335"/>
      <c r="I21" s="335"/>
      <c r="J21" s="335"/>
      <c r="K21" s="335"/>
      <c r="L21" s="336"/>
      <c r="M21" s="6"/>
    </row>
    <row r="22" spans="4:13" ht="30.75" customHeight="1" x14ac:dyDescent="0.25">
      <c r="D22" s="4"/>
      <c r="E22" s="332"/>
      <c r="F22" s="333"/>
      <c r="G22" s="337"/>
      <c r="H22" s="338"/>
      <c r="I22" s="338"/>
      <c r="J22" s="338"/>
      <c r="K22" s="338"/>
      <c r="L22" s="339"/>
      <c r="M22" s="6"/>
    </row>
    <row r="23" spans="4:13" ht="15.75" customHeight="1" x14ac:dyDescent="0.25">
      <c r="D23" s="4"/>
      <c r="E23" s="235"/>
      <c r="F23" s="5"/>
      <c r="G23" s="5"/>
      <c r="H23" s="5"/>
      <c r="I23" s="5"/>
      <c r="J23" s="5"/>
      <c r="K23" s="5"/>
      <c r="L23" s="5"/>
      <c r="M23" s="6"/>
    </row>
    <row r="24" spans="4:13" ht="14.25" customHeight="1" x14ac:dyDescent="0.25">
      <c r="D24" s="4"/>
      <c r="E24" s="340" t="s">
        <v>8</v>
      </c>
      <c r="F24" s="331"/>
      <c r="G24" s="341" t="s">
        <v>147</v>
      </c>
      <c r="H24" s="342"/>
      <c r="I24" s="342"/>
      <c r="J24" s="342"/>
      <c r="K24" s="342"/>
      <c r="L24" s="343"/>
      <c r="M24" s="6"/>
    </row>
    <row r="25" spans="4:13" ht="15.75" customHeight="1" x14ac:dyDescent="0.25">
      <c r="D25" s="4"/>
      <c r="E25" s="332"/>
      <c r="F25" s="333"/>
      <c r="G25" s="344"/>
      <c r="H25" s="345"/>
      <c r="I25" s="345"/>
      <c r="J25" s="345"/>
      <c r="K25" s="345"/>
      <c r="L25" s="346"/>
      <c r="M25" s="6"/>
    </row>
    <row r="26" spans="4:13" ht="15.75" customHeight="1" x14ac:dyDescent="0.25">
      <c r="D26" s="4"/>
      <c r="E26" s="235"/>
      <c r="F26" s="5"/>
      <c r="G26" s="5"/>
      <c r="H26" s="5"/>
      <c r="I26" s="5"/>
      <c r="J26" s="5"/>
      <c r="K26" s="5"/>
      <c r="L26" s="5"/>
      <c r="M26" s="6"/>
    </row>
    <row r="27" spans="4:13" ht="15.75" customHeight="1" x14ac:dyDescent="0.25">
      <c r="D27" s="4"/>
      <c r="E27" s="235"/>
      <c r="F27" s="5"/>
      <c r="G27" s="5"/>
      <c r="H27" s="5"/>
      <c r="I27" s="5"/>
      <c r="J27" s="5"/>
      <c r="K27" s="5"/>
      <c r="L27" s="5"/>
      <c r="M27" s="6"/>
    </row>
    <row r="28" spans="4:13" ht="15.75" customHeight="1" x14ac:dyDescent="0.25">
      <c r="D28" s="9"/>
      <c r="E28" s="236"/>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3" sqref="H13:N14"/>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74" t="s">
        <v>9</v>
      </c>
      <c r="G4" s="347"/>
      <c r="H4" s="347"/>
      <c r="I4" s="347"/>
      <c r="J4" s="347"/>
      <c r="K4" s="347"/>
      <c r="L4" s="347"/>
      <c r="M4" s="347"/>
      <c r="N4" s="331"/>
      <c r="O4" s="17"/>
    </row>
    <row r="5" spans="5:15" x14ac:dyDescent="0.25">
      <c r="E5" s="15"/>
      <c r="F5" s="332"/>
      <c r="G5" s="348"/>
      <c r="H5" s="348"/>
      <c r="I5" s="348"/>
      <c r="J5" s="348"/>
      <c r="K5" s="348"/>
      <c r="L5" s="348"/>
      <c r="M5" s="348"/>
      <c r="N5" s="333"/>
      <c r="O5" s="17"/>
    </row>
    <row r="6" spans="5:15" x14ac:dyDescent="0.25">
      <c r="E6" s="15"/>
      <c r="F6" s="16"/>
      <c r="G6" s="16"/>
      <c r="H6" s="16"/>
      <c r="I6" s="16"/>
      <c r="J6" s="16"/>
      <c r="K6" s="16"/>
      <c r="L6" s="16"/>
      <c r="M6" s="16"/>
      <c r="N6" s="16"/>
      <c r="O6" s="17"/>
    </row>
    <row r="7" spans="5:15" x14ac:dyDescent="0.25">
      <c r="E7" s="15"/>
      <c r="F7" s="386" t="s">
        <v>10</v>
      </c>
      <c r="G7" s="331"/>
      <c r="H7" s="387" t="s">
        <v>693</v>
      </c>
      <c r="I7" s="388"/>
      <c r="J7" s="16"/>
      <c r="K7" s="16"/>
      <c r="L7" s="16"/>
      <c r="M7" s="16"/>
      <c r="N7" s="16"/>
      <c r="O7" s="17"/>
    </row>
    <row r="8" spans="5:15" x14ac:dyDescent="0.25">
      <c r="E8" s="15"/>
      <c r="F8" s="332"/>
      <c r="G8" s="333"/>
      <c r="H8" s="389"/>
      <c r="I8" s="390"/>
      <c r="J8" s="16"/>
      <c r="K8" s="16"/>
      <c r="L8" s="16"/>
      <c r="M8" s="16"/>
      <c r="N8" s="16"/>
      <c r="O8" s="17"/>
    </row>
    <row r="9" spans="5:15" x14ac:dyDescent="0.25">
      <c r="E9" s="15"/>
      <c r="F9" s="16"/>
      <c r="G9" s="16"/>
      <c r="H9" s="18"/>
      <c r="I9" s="18"/>
      <c r="J9" s="18"/>
      <c r="K9" s="18"/>
      <c r="L9" s="18"/>
      <c r="M9" s="18"/>
      <c r="N9" s="18"/>
      <c r="O9" s="17"/>
    </row>
    <row r="10" spans="5:15" x14ac:dyDescent="0.25">
      <c r="E10" s="15"/>
      <c r="F10" s="374" t="s">
        <v>11</v>
      </c>
      <c r="G10" s="331"/>
      <c r="H10" s="375" t="s">
        <v>769</v>
      </c>
      <c r="I10" s="391"/>
      <c r="J10" s="391"/>
      <c r="K10" s="391"/>
      <c r="L10" s="391"/>
      <c r="M10" s="391"/>
      <c r="N10" s="388"/>
      <c r="O10" s="19"/>
    </row>
    <row r="11" spans="5:15" x14ac:dyDescent="0.25">
      <c r="E11" s="15"/>
      <c r="F11" s="332"/>
      <c r="G11" s="333"/>
      <c r="H11" s="389"/>
      <c r="I11" s="392"/>
      <c r="J11" s="392"/>
      <c r="K11" s="392"/>
      <c r="L11" s="392"/>
      <c r="M11" s="392"/>
      <c r="N11" s="390"/>
      <c r="O11" s="19"/>
    </row>
    <row r="12" spans="5:15" x14ac:dyDescent="0.25">
      <c r="E12" s="15"/>
      <c r="F12" s="16"/>
      <c r="G12" s="16"/>
      <c r="H12" s="18"/>
      <c r="I12" s="18"/>
      <c r="J12" s="18"/>
      <c r="K12" s="18"/>
      <c r="L12" s="18"/>
      <c r="M12" s="18"/>
      <c r="N12" s="18"/>
      <c r="O12" s="17"/>
    </row>
    <row r="13" spans="5:15" x14ac:dyDescent="0.25">
      <c r="E13" s="15"/>
      <c r="F13" s="374" t="s">
        <v>12</v>
      </c>
      <c r="G13" s="331"/>
      <c r="H13" s="375" t="str">
        <f>+CONCATENATE(H7," ",H10)</f>
        <v>PREVENCIÓN DE LA ENFERMEDAD Y  PROMOCIÓN DE LA SALUD EN LA COMUNA 12 LA AMERICA</v>
      </c>
      <c r="I13" s="376"/>
      <c r="J13" s="376"/>
      <c r="K13" s="376"/>
      <c r="L13" s="376"/>
      <c r="M13" s="376"/>
      <c r="N13" s="377"/>
      <c r="O13" s="17"/>
    </row>
    <row r="14" spans="5:15" x14ac:dyDescent="0.25">
      <c r="E14" s="15"/>
      <c r="F14" s="332"/>
      <c r="G14" s="333"/>
      <c r="H14" s="378"/>
      <c r="I14" s="379"/>
      <c r="J14" s="379"/>
      <c r="K14" s="379"/>
      <c r="L14" s="379"/>
      <c r="M14" s="379"/>
      <c r="N14" s="380"/>
      <c r="O14" s="17"/>
    </row>
    <row r="15" spans="5:15" x14ac:dyDescent="0.25">
      <c r="E15" s="15"/>
      <c r="F15" s="16"/>
      <c r="G15" s="16"/>
      <c r="H15" s="16"/>
      <c r="I15" s="16"/>
      <c r="J15" s="16"/>
      <c r="K15" s="16"/>
      <c r="L15" s="16"/>
      <c r="M15" s="16"/>
      <c r="N15" s="16"/>
      <c r="O15" s="17"/>
    </row>
    <row r="16" spans="5:15" x14ac:dyDescent="0.25">
      <c r="E16" s="15"/>
      <c r="F16" s="381" t="s">
        <v>13</v>
      </c>
      <c r="G16" s="354"/>
      <c r="H16" s="382" t="s">
        <v>270</v>
      </c>
      <c r="I16" s="353"/>
      <c r="J16" s="353"/>
      <c r="K16" s="35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65" t="s">
        <v>14</v>
      </c>
      <c r="G18" s="354"/>
      <c r="H18" s="383" t="s">
        <v>311</v>
      </c>
      <c r="I18" s="384"/>
      <c r="J18" s="384"/>
      <c r="K18" s="384"/>
      <c r="L18" s="384"/>
      <c r="M18" s="384"/>
      <c r="N18" s="385"/>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65" t="s">
        <v>15</v>
      </c>
      <c r="G21" s="353"/>
      <c r="H21" s="353"/>
      <c r="I21" s="353"/>
      <c r="J21" s="353"/>
      <c r="K21" s="353"/>
      <c r="L21" s="353"/>
      <c r="M21" s="353"/>
      <c r="N21" s="366"/>
      <c r="O21" s="17"/>
    </row>
    <row r="22" spans="5:15" ht="27" customHeight="1" x14ac:dyDescent="0.25">
      <c r="E22" s="15"/>
      <c r="F22" s="370" t="s">
        <v>16</v>
      </c>
      <c r="G22" s="371"/>
      <c r="H22" s="367" t="s">
        <v>694</v>
      </c>
      <c r="I22" s="350"/>
      <c r="J22" s="350"/>
      <c r="K22" s="351"/>
      <c r="L22" s="20" t="s">
        <v>17</v>
      </c>
      <c r="M22" s="368">
        <v>7176790</v>
      </c>
      <c r="N22" s="369"/>
      <c r="O22" s="17"/>
    </row>
    <row r="23" spans="5:15" ht="27" customHeight="1" x14ac:dyDescent="0.25">
      <c r="E23" s="15"/>
      <c r="F23" s="370" t="s">
        <v>18</v>
      </c>
      <c r="G23" s="371"/>
      <c r="H23" s="367" t="s">
        <v>147</v>
      </c>
      <c r="I23" s="350"/>
      <c r="J23" s="350"/>
      <c r="K23" s="351"/>
      <c r="L23" s="20" t="s">
        <v>19</v>
      </c>
      <c r="M23" s="372" t="s">
        <v>696</v>
      </c>
      <c r="N23" s="369"/>
      <c r="O23" s="17"/>
    </row>
    <row r="24" spans="5:15" ht="27" customHeight="1" x14ac:dyDescent="0.25">
      <c r="E24" s="15"/>
      <c r="F24" s="370" t="s">
        <v>20</v>
      </c>
      <c r="G24" s="371"/>
      <c r="H24" s="367" t="s">
        <v>695</v>
      </c>
      <c r="I24" s="350"/>
      <c r="J24" s="350"/>
      <c r="K24" s="351"/>
      <c r="L24" s="21" t="s">
        <v>21</v>
      </c>
      <c r="M24" s="373" t="s">
        <v>697</v>
      </c>
      <c r="N24" s="369"/>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6" workbookViewId="0">
      <selection activeCell="D36" sqref="D36:J36"/>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412" t="s">
        <v>22</v>
      </c>
      <c r="C2" s="347"/>
      <c r="D2" s="347"/>
      <c r="E2" s="347"/>
      <c r="F2" s="347"/>
      <c r="G2" s="347"/>
      <c r="H2" s="347"/>
      <c r="I2" s="347"/>
      <c r="J2" s="347"/>
      <c r="K2" s="331"/>
      <c r="L2" s="23"/>
      <c r="M2" s="413" t="s">
        <v>23</v>
      </c>
      <c r="N2" s="347"/>
      <c r="O2" s="347"/>
      <c r="P2" s="347"/>
      <c r="Q2" s="347"/>
      <c r="R2" s="347"/>
      <c r="S2" s="347"/>
      <c r="T2" s="347"/>
      <c r="U2" s="347"/>
      <c r="V2" s="331"/>
      <c r="W2" s="23"/>
    </row>
    <row r="3" spans="2:23" x14ac:dyDescent="0.2">
      <c r="B3" s="394"/>
      <c r="C3" s="395"/>
      <c r="D3" s="395"/>
      <c r="E3" s="395"/>
      <c r="F3" s="395"/>
      <c r="G3" s="395"/>
      <c r="H3" s="395"/>
      <c r="I3" s="395"/>
      <c r="J3" s="395"/>
      <c r="K3" s="396"/>
      <c r="L3" s="23"/>
      <c r="M3" s="394"/>
      <c r="N3" s="395"/>
      <c r="O3" s="395"/>
      <c r="P3" s="395"/>
      <c r="Q3" s="395"/>
      <c r="R3" s="395"/>
      <c r="S3" s="395"/>
      <c r="T3" s="395"/>
      <c r="U3" s="395"/>
      <c r="V3" s="396"/>
      <c r="W3" s="23"/>
    </row>
    <row r="4" spans="2:23" x14ac:dyDescent="0.2">
      <c r="B4" s="394"/>
      <c r="C4" s="395"/>
      <c r="D4" s="395"/>
      <c r="E4" s="395"/>
      <c r="F4" s="395"/>
      <c r="G4" s="395"/>
      <c r="H4" s="395"/>
      <c r="I4" s="395"/>
      <c r="J4" s="395"/>
      <c r="K4" s="396"/>
      <c r="L4" s="23"/>
      <c r="M4" s="394"/>
      <c r="N4" s="395"/>
      <c r="O4" s="395"/>
      <c r="P4" s="395"/>
      <c r="Q4" s="395"/>
      <c r="R4" s="395"/>
      <c r="S4" s="395"/>
      <c r="T4" s="395"/>
      <c r="U4" s="395"/>
      <c r="V4" s="396"/>
      <c r="W4" s="23"/>
    </row>
    <row r="5" spans="2:23" x14ac:dyDescent="0.2">
      <c r="B5" s="394"/>
      <c r="C5" s="395"/>
      <c r="D5" s="395"/>
      <c r="E5" s="395"/>
      <c r="F5" s="395"/>
      <c r="G5" s="395"/>
      <c r="H5" s="395"/>
      <c r="I5" s="395"/>
      <c r="J5" s="395"/>
      <c r="K5" s="396"/>
      <c r="L5" s="23"/>
      <c r="M5" s="394"/>
      <c r="N5" s="395"/>
      <c r="O5" s="395"/>
      <c r="P5" s="395"/>
      <c r="Q5" s="395"/>
      <c r="R5" s="395"/>
      <c r="S5" s="395"/>
      <c r="T5" s="395"/>
      <c r="U5" s="395"/>
      <c r="V5" s="396"/>
      <c r="W5" s="23"/>
    </row>
    <row r="6" spans="2:23" x14ac:dyDescent="0.2">
      <c r="B6" s="394"/>
      <c r="C6" s="395"/>
      <c r="D6" s="395"/>
      <c r="E6" s="395"/>
      <c r="F6" s="395"/>
      <c r="G6" s="395"/>
      <c r="H6" s="395"/>
      <c r="I6" s="395"/>
      <c r="J6" s="395"/>
      <c r="K6" s="396"/>
      <c r="L6" s="23"/>
      <c r="M6" s="394"/>
      <c r="N6" s="395"/>
      <c r="O6" s="395"/>
      <c r="P6" s="395"/>
      <c r="Q6" s="395"/>
      <c r="R6" s="395"/>
      <c r="S6" s="395"/>
      <c r="T6" s="395"/>
      <c r="U6" s="395"/>
      <c r="V6" s="396"/>
      <c r="W6" s="23"/>
    </row>
    <row r="7" spans="2:23" x14ac:dyDescent="0.2">
      <c r="B7" s="394"/>
      <c r="C7" s="395"/>
      <c r="D7" s="395"/>
      <c r="E7" s="395"/>
      <c r="F7" s="395"/>
      <c r="G7" s="395"/>
      <c r="H7" s="395"/>
      <c r="I7" s="395"/>
      <c r="J7" s="395"/>
      <c r="K7" s="396"/>
      <c r="L7" s="23"/>
      <c r="M7" s="394"/>
      <c r="N7" s="395"/>
      <c r="O7" s="395"/>
      <c r="P7" s="395"/>
      <c r="Q7" s="395"/>
      <c r="R7" s="395"/>
      <c r="S7" s="395"/>
      <c r="T7" s="395"/>
      <c r="U7" s="395"/>
      <c r="V7" s="396"/>
      <c r="W7" s="23"/>
    </row>
    <row r="8" spans="2:23" ht="139.5" customHeight="1" x14ac:dyDescent="0.2">
      <c r="B8" s="332"/>
      <c r="C8" s="348"/>
      <c r="D8" s="348"/>
      <c r="E8" s="348"/>
      <c r="F8" s="348"/>
      <c r="G8" s="348"/>
      <c r="H8" s="348"/>
      <c r="I8" s="348"/>
      <c r="J8" s="348"/>
      <c r="K8" s="333"/>
      <c r="L8" s="23"/>
      <c r="M8" s="332"/>
      <c r="N8" s="348"/>
      <c r="O8" s="348"/>
      <c r="P8" s="348"/>
      <c r="Q8" s="348"/>
      <c r="R8" s="348"/>
      <c r="S8" s="348"/>
      <c r="T8" s="348"/>
      <c r="U8" s="348"/>
      <c r="V8" s="33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400" t="s">
        <v>24</v>
      </c>
      <c r="D12" s="347"/>
      <c r="E12" s="347"/>
      <c r="F12" s="347"/>
      <c r="G12" s="347"/>
      <c r="H12" s="347"/>
      <c r="I12" s="347"/>
      <c r="J12" s="331"/>
      <c r="K12" s="30"/>
      <c r="L12" s="27"/>
      <c r="M12" s="28"/>
      <c r="N12" s="400" t="s">
        <v>25</v>
      </c>
      <c r="O12" s="347"/>
      <c r="P12" s="347"/>
      <c r="Q12" s="347"/>
      <c r="R12" s="347"/>
      <c r="S12" s="347"/>
      <c r="T12" s="347"/>
      <c r="U12" s="331"/>
      <c r="V12" s="30"/>
      <c r="W12" s="27"/>
    </row>
    <row r="13" spans="2:23" x14ac:dyDescent="0.25">
      <c r="B13" s="28"/>
      <c r="C13" s="332"/>
      <c r="D13" s="348"/>
      <c r="E13" s="348"/>
      <c r="F13" s="348"/>
      <c r="G13" s="348"/>
      <c r="H13" s="348"/>
      <c r="I13" s="348"/>
      <c r="J13" s="333"/>
      <c r="K13" s="30"/>
      <c r="L13" s="27"/>
      <c r="M13" s="28"/>
      <c r="N13" s="332"/>
      <c r="O13" s="348"/>
      <c r="P13" s="348"/>
      <c r="Q13" s="348"/>
      <c r="R13" s="348"/>
      <c r="S13" s="348"/>
      <c r="T13" s="348"/>
      <c r="U13" s="33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97" t="s">
        <v>26</v>
      </c>
      <c r="D15" s="353"/>
      <c r="E15" s="353"/>
      <c r="F15" s="353"/>
      <c r="G15" s="353"/>
      <c r="H15" s="353"/>
      <c r="I15" s="353"/>
      <c r="J15" s="354"/>
      <c r="K15" s="30"/>
      <c r="L15" s="27"/>
      <c r="M15" s="28"/>
      <c r="N15" s="397" t="s">
        <v>27</v>
      </c>
      <c r="O15" s="353"/>
      <c r="P15" s="353"/>
      <c r="Q15" s="353"/>
      <c r="R15" s="353"/>
      <c r="S15" s="353"/>
      <c r="T15" s="353"/>
      <c r="U15" s="354"/>
      <c r="V15" s="30"/>
      <c r="W15" s="27"/>
    </row>
    <row r="16" spans="2:23" x14ac:dyDescent="0.25">
      <c r="B16" s="28"/>
      <c r="C16" s="398" t="s">
        <v>3</v>
      </c>
      <c r="D16" s="400" t="s">
        <v>28</v>
      </c>
      <c r="E16" s="347"/>
      <c r="F16" s="347"/>
      <c r="G16" s="347"/>
      <c r="H16" s="347"/>
      <c r="I16" s="347"/>
      <c r="J16" s="331"/>
      <c r="K16" s="30"/>
      <c r="L16" s="27"/>
      <c r="M16" s="28"/>
      <c r="N16" s="398" t="s">
        <v>3</v>
      </c>
      <c r="O16" s="400" t="s">
        <v>29</v>
      </c>
      <c r="P16" s="347"/>
      <c r="Q16" s="347"/>
      <c r="R16" s="347"/>
      <c r="S16" s="347"/>
      <c r="T16" s="347"/>
      <c r="U16" s="331"/>
      <c r="V16" s="30"/>
      <c r="W16" s="27"/>
    </row>
    <row r="17" spans="2:23" x14ac:dyDescent="0.25">
      <c r="B17" s="28"/>
      <c r="C17" s="364"/>
      <c r="D17" s="332"/>
      <c r="E17" s="348"/>
      <c r="F17" s="348"/>
      <c r="G17" s="348"/>
      <c r="H17" s="348"/>
      <c r="I17" s="348"/>
      <c r="J17" s="333"/>
      <c r="K17" s="30"/>
      <c r="L17" s="27"/>
      <c r="M17" s="28"/>
      <c r="N17" s="364"/>
      <c r="O17" s="332"/>
      <c r="P17" s="348"/>
      <c r="Q17" s="348"/>
      <c r="R17" s="348"/>
      <c r="S17" s="348"/>
      <c r="T17" s="348"/>
      <c r="U17" s="333"/>
      <c r="V17" s="30"/>
      <c r="W17" s="27"/>
    </row>
    <row r="18" spans="2:23" ht="30" customHeight="1" x14ac:dyDescent="0.25">
      <c r="B18" s="28"/>
      <c r="C18" s="218">
        <f>+'[2]3.ARBOL PROBLEMA Y OBJETIVOS'!$C$18</f>
        <v>1</v>
      </c>
      <c r="D18" s="399" t="s">
        <v>703</v>
      </c>
      <c r="E18" s="350"/>
      <c r="F18" s="350"/>
      <c r="G18" s="350"/>
      <c r="H18" s="350"/>
      <c r="I18" s="350"/>
      <c r="J18" s="351"/>
      <c r="K18" s="30"/>
      <c r="L18" s="27"/>
      <c r="M18" s="28"/>
      <c r="N18" s="218">
        <f t="shared" ref="N18:N25" si="0">+C18</f>
        <v>1</v>
      </c>
      <c r="O18" s="401" t="s">
        <v>698</v>
      </c>
      <c r="P18" s="402"/>
      <c r="Q18" s="402"/>
      <c r="R18" s="402"/>
      <c r="S18" s="402"/>
      <c r="T18" s="402"/>
      <c r="U18" s="369"/>
      <c r="V18" s="30"/>
      <c r="W18" s="27"/>
    </row>
    <row r="19" spans="2:23" x14ac:dyDescent="0.25">
      <c r="B19" s="28"/>
      <c r="C19" s="7"/>
      <c r="D19" s="372"/>
      <c r="E19" s="402"/>
      <c r="F19" s="402"/>
      <c r="G19" s="402"/>
      <c r="H19" s="402"/>
      <c r="I19" s="402"/>
      <c r="J19" s="369"/>
      <c r="K19" s="30"/>
      <c r="L19" s="27"/>
      <c r="M19" s="28"/>
      <c r="N19" s="219">
        <f t="shared" si="0"/>
        <v>0</v>
      </c>
      <c r="O19" s="352"/>
      <c r="P19" s="353"/>
      <c r="Q19" s="353"/>
      <c r="R19" s="353"/>
      <c r="S19" s="353"/>
      <c r="T19" s="353"/>
      <c r="U19" s="354"/>
      <c r="V19" s="30"/>
      <c r="W19" s="27"/>
    </row>
    <row r="20" spans="2:23" x14ac:dyDescent="0.25">
      <c r="B20" s="28"/>
      <c r="C20" s="7"/>
      <c r="D20" s="372"/>
      <c r="E20" s="402"/>
      <c r="F20" s="402"/>
      <c r="G20" s="402"/>
      <c r="H20" s="402"/>
      <c r="I20" s="402"/>
      <c r="J20" s="369"/>
      <c r="K20" s="30"/>
      <c r="L20" s="27"/>
      <c r="M20" s="28"/>
      <c r="N20" s="219">
        <f t="shared" si="0"/>
        <v>0</v>
      </c>
      <c r="O20" s="352"/>
      <c r="P20" s="353"/>
      <c r="Q20" s="353"/>
      <c r="R20" s="353"/>
      <c r="S20" s="353"/>
      <c r="T20" s="353"/>
      <c r="U20" s="354"/>
      <c r="V20" s="30"/>
      <c r="W20" s="27"/>
    </row>
    <row r="21" spans="2:23" ht="15.75" customHeight="1" x14ac:dyDescent="0.25">
      <c r="B21" s="28"/>
      <c r="C21" s="7"/>
      <c r="D21" s="372"/>
      <c r="E21" s="402"/>
      <c r="F21" s="402"/>
      <c r="G21" s="402"/>
      <c r="H21" s="402"/>
      <c r="I21" s="402"/>
      <c r="J21" s="369"/>
      <c r="K21" s="30"/>
      <c r="L21" s="27"/>
      <c r="M21" s="28"/>
      <c r="N21" s="219">
        <f t="shared" si="0"/>
        <v>0</v>
      </c>
      <c r="O21" s="352"/>
      <c r="P21" s="353"/>
      <c r="Q21" s="353"/>
      <c r="R21" s="353"/>
      <c r="S21" s="353"/>
      <c r="T21" s="353"/>
      <c r="U21" s="354"/>
      <c r="V21" s="30"/>
      <c r="W21" s="27"/>
    </row>
    <row r="22" spans="2:23" ht="15.75" customHeight="1" x14ac:dyDescent="0.25">
      <c r="B22" s="28"/>
      <c r="C22" s="7"/>
      <c r="D22" s="372"/>
      <c r="E22" s="402"/>
      <c r="F22" s="402"/>
      <c r="G22" s="402"/>
      <c r="H22" s="402"/>
      <c r="I22" s="402"/>
      <c r="J22" s="369"/>
      <c r="K22" s="30"/>
      <c r="L22" s="27"/>
      <c r="M22" s="28"/>
      <c r="N22" s="219">
        <f t="shared" si="0"/>
        <v>0</v>
      </c>
      <c r="O22" s="352"/>
      <c r="P22" s="353"/>
      <c r="Q22" s="353"/>
      <c r="R22" s="353"/>
      <c r="S22" s="353"/>
      <c r="T22" s="353"/>
      <c r="U22" s="354"/>
      <c r="V22" s="30"/>
      <c r="W22" s="27"/>
    </row>
    <row r="23" spans="2:23" ht="15.75" customHeight="1" x14ac:dyDescent="0.25">
      <c r="B23" s="28"/>
      <c r="C23" s="7"/>
      <c r="D23" s="372"/>
      <c r="E23" s="402"/>
      <c r="F23" s="402"/>
      <c r="G23" s="402"/>
      <c r="H23" s="402"/>
      <c r="I23" s="402"/>
      <c r="J23" s="369"/>
      <c r="K23" s="30"/>
      <c r="L23" s="27"/>
      <c r="M23" s="28"/>
      <c r="N23" s="219">
        <f t="shared" si="0"/>
        <v>0</v>
      </c>
      <c r="O23" s="352"/>
      <c r="P23" s="353"/>
      <c r="Q23" s="353"/>
      <c r="R23" s="353"/>
      <c r="S23" s="353"/>
      <c r="T23" s="353"/>
      <c r="U23" s="354"/>
      <c r="V23" s="30"/>
      <c r="W23" s="27"/>
    </row>
    <row r="24" spans="2:23" ht="15.75" customHeight="1" x14ac:dyDescent="0.25">
      <c r="B24" s="28"/>
      <c r="C24" s="7"/>
      <c r="D24" s="372"/>
      <c r="E24" s="402"/>
      <c r="F24" s="402"/>
      <c r="G24" s="402"/>
      <c r="H24" s="402"/>
      <c r="I24" s="402"/>
      <c r="J24" s="369"/>
      <c r="K24" s="30"/>
      <c r="L24" s="27"/>
      <c r="M24" s="28"/>
      <c r="N24" s="219">
        <f t="shared" si="0"/>
        <v>0</v>
      </c>
      <c r="O24" s="352"/>
      <c r="P24" s="353"/>
      <c r="Q24" s="353"/>
      <c r="R24" s="353"/>
      <c r="S24" s="353"/>
      <c r="T24" s="353"/>
      <c r="U24" s="354"/>
      <c r="V24" s="30"/>
      <c r="W24" s="27"/>
    </row>
    <row r="25" spans="2:23" ht="15.75" customHeight="1" x14ac:dyDescent="0.25">
      <c r="B25" s="28"/>
      <c r="C25" s="7"/>
      <c r="D25" s="372"/>
      <c r="E25" s="402"/>
      <c r="F25" s="402"/>
      <c r="G25" s="402"/>
      <c r="H25" s="402"/>
      <c r="I25" s="402"/>
      <c r="J25" s="369"/>
      <c r="K25" s="30"/>
      <c r="L25" s="27"/>
      <c r="M25" s="28"/>
      <c r="N25" s="219">
        <f t="shared" si="0"/>
        <v>0</v>
      </c>
      <c r="O25" s="352"/>
      <c r="P25" s="353"/>
      <c r="Q25" s="353"/>
      <c r="R25" s="353"/>
      <c r="S25" s="353"/>
      <c r="T25" s="353"/>
      <c r="U25" s="35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400" t="s">
        <v>30</v>
      </c>
      <c r="D27" s="347"/>
      <c r="E27" s="347"/>
      <c r="F27" s="347"/>
      <c r="G27" s="347"/>
      <c r="H27" s="347"/>
      <c r="I27" s="347"/>
      <c r="J27" s="331"/>
      <c r="K27" s="30"/>
      <c r="L27" s="27"/>
      <c r="M27" s="28"/>
      <c r="N27" s="400" t="s">
        <v>31</v>
      </c>
      <c r="O27" s="347"/>
      <c r="P27" s="347"/>
      <c r="Q27" s="347"/>
      <c r="R27" s="347"/>
      <c r="S27" s="347"/>
      <c r="T27" s="347"/>
      <c r="U27" s="331"/>
      <c r="V27" s="30"/>
      <c r="W27" s="27"/>
    </row>
    <row r="28" spans="2:23" ht="15.75" customHeight="1" x14ac:dyDescent="0.25">
      <c r="B28" s="28"/>
      <c r="C28" s="332"/>
      <c r="D28" s="348"/>
      <c r="E28" s="348"/>
      <c r="F28" s="348"/>
      <c r="G28" s="348"/>
      <c r="H28" s="348"/>
      <c r="I28" s="348"/>
      <c r="J28" s="333"/>
      <c r="K28" s="30"/>
      <c r="L28" s="27"/>
      <c r="M28" s="28"/>
      <c r="N28" s="332"/>
      <c r="O28" s="348"/>
      <c r="P28" s="348"/>
      <c r="Q28" s="348"/>
      <c r="R28" s="348"/>
      <c r="S28" s="348"/>
      <c r="T28" s="348"/>
      <c r="U28" s="333"/>
      <c r="V28" s="30"/>
      <c r="W28" s="27"/>
    </row>
    <row r="29" spans="2:23" ht="15.75" customHeight="1" x14ac:dyDescent="0.25">
      <c r="B29" s="28"/>
      <c r="C29" s="393" t="s">
        <v>702</v>
      </c>
      <c r="D29" s="347"/>
      <c r="E29" s="347"/>
      <c r="F29" s="347"/>
      <c r="G29" s="347"/>
      <c r="H29" s="347"/>
      <c r="I29" s="347"/>
      <c r="J29" s="331"/>
      <c r="K29" s="30"/>
      <c r="L29" s="27"/>
      <c r="M29" s="28"/>
      <c r="N29" s="403" t="s">
        <v>699</v>
      </c>
      <c r="O29" s="404"/>
      <c r="P29" s="404"/>
      <c r="Q29" s="404"/>
      <c r="R29" s="404"/>
      <c r="S29" s="404"/>
      <c r="T29" s="404"/>
      <c r="U29" s="405"/>
      <c r="V29" s="30"/>
      <c r="W29" s="27"/>
    </row>
    <row r="30" spans="2:23" ht="15.75" customHeight="1" x14ac:dyDescent="0.25">
      <c r="B30" s="28"/>
      <c r="C30" s="394"/>
      <c r="D30" s="395"/>
      <c r="E30" s="395"/>
      <c r="F30" s="395"/>
      <c r="G30" s="395"/>
      <c r="H30" s="395"/>
      <c r="I30" s="395"/>
      <c r="J30" s="396"/>
      <c r="K30" s="30"/>
      <c r="L30" s="27"/>
      <c r="M30" s="28"/>
      <c r="N30" s="406"/>
      <c r="O30" s="407"/>
      <c r="P30" s="407"/>
      <c r="Q30" s="407"/>
      <c r="R30" s="407"/>
      <c r="S30" s="407"/>
      <c r="T30" s="407"/>
      <c r="U30" s="408"/>
      <c r="V30" s="30"/>
      <c r="W30" s="27"/>
    </row>
    <row r="31" spans="2:23" ht="15.75" customHeight="1" x14ac:dyDescent="0.25">
      <c r="B31" s="28"/>
      <c r="C31" s="332"/>
      <c r="D31" s="348"/>
      <c r="E31" s="348"/>
      <c r="F31" s="348"/>
      <c r="G31" s="348"/>
      <c r="H31" s="348"/>
      <c r="I31" s="348"/>
      <c r="J31" s="333"/>
      <c r="K31" s="30"/>
      <c r="L31" s="27"/>
      <c r="M31" s="28"/>
      <c r="N31" s="409"/>
      <c r="O31" s="410"/>
      <c r="P31" s="410"/>
      <c r="Q31" s="410"/>
      <c r="R31" s="410"/>
      <c r="S31" s="410"/>
      <c r="T31" s="410"/>
      <c r="U31" s="411"/>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97" t="s">
        <v>32</v>
      </c>
      <c r="D33" s="353"/>
      <c r="E33" s="353"/>
      <c r="F33" s="353"/>
      <c r="G33" s="353"/>
      <c r="H33" s="353"/>
      <c r="I33" s="353"/>
      <c r="J33" s="354"/>
      <c r="K33" s="30"/>
      <c r="L33" s="27"/>
      <c r="M33" s="28"/>
      <c r="N33" s="397" t="s">
        <v>33</v>
      </c>
      <c r="O33" s="353"/>
      <c r="P33" s="353"/>
      <c r="Q33" s="353"/>
      <c r="R33" s="353"/>
      <c r="S33" s="353"/>
      <c r="T33" s="353"/>
      <c r="U33" s="354"/>
      <c r="V33" s="30"/>
      <c r="W33" s="27"/>
    </row>
    <row r="34" spans="2:23" ht="15.75" customHeight="1" x14ac:dyDescent="0.25">
      <c r="B34" s="28"/>
      <c r="C34" s="398" t="s">
        <v>3</v>
      </c>
      <c r="D34" s="400" t="s">
        <v>34</v>
      </c>
      <c r="E34" s="347"/>
      <c r="F34" s="347"/>
      <c r="G34" s="347"/>
      <c r="H34" s="347"/>
      <c r="I34" s="347"/>
      <c r="J34" s="331"/>
      <c r="K34" s="30"/>
      <c r="L34" s="27"/>
      <c r="M34" s="28"/>
      <c r="N34" s="398" t="s">
        <v>3</v>
      </c>
      <c r="O34" s="400" t="s">
        <v>35</v>
      </c>
      <c r="P34" s="347"/>
      <c r="Q34" s="347"/>
      <c r="R34" s="347"/>
      <c r="S34" s="347"/>
      <c r="T34" s="347"/>
      <c r="U34" s="331"/>
      <c r="V34" s="30"/>
      <c r="W34" s="27"/>
    </row>
    <row r="35" spans="2:23" ht="15.75" customHeight="1" x14ac:dyDescent="0.25">
      <c r="B35" s="28"/>
      <c r="C35" s="364"/>
      <c r="D35" s="332"/>
      <c r="E35" s="348"/>
      <c r="F35" s="348"/>
      <c r="G35" s="348"/>
      <c r="H35" s="348"/>
      <c r="I35" s="348"/>
      <c r="J35" s="333"/>
      <c r="K35" s="30"/>
      <c r="L35" s="27"/>
      <c r="M35" s="28"/>
      <c r="N35" s="364"/>
      <c r="O35" s="332"/>
      <c r="P35" s="348"/>
      <c r="Q35" s="348"/>
      <c r="R35" s="348"/>
      <c r="S35" s="348"/>
      <c r="T35" s="348"/>
      <c r="U35" s="333"/>
      <c r="V35" s="30"/>
      <c r="W35" s="27"/>
    </row>
    <row r="36" spans="2:23" ht="33.75" customHeight="1" x14ac:dyDescent="0.25">
      <c r="B36" s="28"/>
      <c r="C36" s="218">
        <f>+'[2]3.ARBOL PROBLEMA Y OBJETIVOS'!$C$36</f>
        <v>1</v>
      </c>
      <c r="D36" s="401" t="s">
        <v>701</v>
      </c>
      <c r="E36" s="402"/>
      <c r="F36" s="402"/>
      <c r="G36" s="402"/>
      <c r="H36" s="402"/>
      <c r="I36" s="402"/>
      <c r="J36" s="369"/>
      <c r="K36" s="30"/>
      <c r="L36" s="27"/>
      <c r="M36" s="28"/>
      <c r="N36" s="218">
        <f t="shared" ref="N36:N43" si="1">+C36</f>
        <v>1</v>
      </c>
      <c r="O36" s="399" t="s">
        <v>700</v>
      </c>
      <c r="P36" s="350"/>
      <c r="Q36" s="350"/>
      <c r="R36" s="350"/>
      <c r="S36" s="350"/>
      <c r="T36" s="350"/>
      <c r="U36" s="351"/>
      <c r="V36" s="30"/>
      <c r="W36" s="27"/>
    </row>
    <row r="37" spans="2:23" ht="15.75" customHeight="1" x14ac:dyDescent="0.25">
      <c r="B37" s="28"/>
      <c r="C37" s="8"/>
      <c r="D37" s="352"/>
      <c r="E37" s="353"/>
      <c r="F37" s="353"/>
      <c r="G37" s="353"/>
      <c r="H37" s="353"/>
      <c r="I37" s="353"/>
      <c r="J37" s="354"/>
      <c r="K37" s="30"/>
      <c r="L37" s="27"/>
      <c r="M37" s="28"/>
      <c r="N37" s="219">
        <f t="shared" si="1"/>
        <v>0</v>
      </c>
      <c r="O37" s="352"/>
      <c r="P37" s="353"/>
      <c r="Q37" s="353"/>
      <c r="R37" s="353"/>
      <c r="S37" s="353"/>
      <c r="T37" s="353"/>
      <c r="U37" s="354"/>
      <c r="V37" s="30"/>
      <c r="W37" s="27"/>
    </row>
    <row r="38" spans="2:23" ht="15.75" customHeight="1" x14ac:dyDescent="0.25">
      <c r="B38" s="28"/>
      <c r="C38" s="8"/>
      <c r="D38" s="352"/>
      <c r="E38" s="353"/>
      <c r="F38" s="353"/>
      <c r="G38" s="353"/>
      <c r="H38" s="353"/>
      <c r="I38" s="353"/>
      <c r="J38" s="354"/>
      <c r="K38" s="30"/>
      <c r="L38" s="27"/>
      <c r="M38" s="28"/>
      <c r="N38" s="219">
        <f t="shared" si="1"/>
        <v>0</v>
      </c>
      <c r="O38" s="352"/>
      <c r="P38" s="353"/>
      <c r="Q38" s="353"/>
      <c r="R38" s="353"/>
      <c r="S38" s="353"/>
      <c r="T38" s="353"/>
      <c r="U38" s="354"/>
      <c r="V38" s="30"/>
      <c r="W38" s="27"/>
    </row>
    <row r="39" spans="2:23" ht="15.75" customHeight="1" x14ac:dyDescent="0.25">
      <c r="B39" s="28"/>
      <c r="C39" s="8"/>
      <c r="D39" s="352"/>
      <c r="E39" s="353"/>
      <c r="F39" s="353"/>
      <c r="G39" s="353"/>
      <c r="H39" s="353"/>
      <c r="I39" s="353"/>
      <c r="J39" s="354"/>
      <c r="K39" s="30"/>
      <c r="L39" s="27"/>
      <c r="M39" s="28"/>
      <c r="N39" s="219">
        <f t="shared" si="1"/>
        <v>0</v>
      </c>
      <c r="O39" s="352"/>
      <c r="P39" s="353"/>
      <c r="Q39" s="353"/>
      <c r="R39" s="353"/>
      <c r="S39" s="353"/>
      <c r="T39" s="353"/>
      <c r="U39" s="354"/>
      <c r="V39" s="30"/>
      <c r="W39" s="27"/>
    </row>
    <row r="40" spans="2:23" ht="15.75" customHeight="1" x14ac:dyDescent="0.25">
      <c r="B40" s="28"/>
      <c r="C40" s="8"/>
      <c r="D40" s="352"/>
      <c r="E40" s="353"/>
      <c r="F40" s="353"/>
      <c r="G40" s="353"/>
      <c r="H40" s="353"/>
      <c r="I40" s="353"/>
      <c r="J40" s="354"/>
      <c r="K40" s="30"/>
      <c r="L40" s="27"/>
      <c r="M40" s="28"/>
      <c r="N40" s="219">
        <f t="shared" si="1"/>
        <v>0</v>
      </c>
      <c r="O40" s="352"/>
      <c r="P40" s="353"/>
      <c r="Q40" s="353"/>
      <c r="R40" s="353"/>
      <c r="S40" s="353"/>
      <c r="T40" s="353"/>
      <c r="U40" s="354"/>
      <c r="V40" s="30"/>
      <c r="W40" s="27"/>
    </row>
    <row r="41" spans="2:23" ht="15.75" customHeight="1" x14ac:dyDescent="0.25">
      <c r="B41" s="28"/>
      <c r="C41" s="8"/>
      <c r="D41" s="352"/>
      <c r="E41" s="353"/>
      <c r="F41" s="353"/>
      <c r="G41" s="353"/>
      <c r="H41" s="353"/>
      <c r="I41" s="353"/>
      <c r="J41" s="354"/>
      <c r="K41" s="30"/>
      <c r="L41" s="27"/>
      <c r="M41" s="28"/>
      <c r="N41" s="219">
        <f t="shared" si="1"/>
        <v>0</v>
      </c>
      <c r="O41" s="352"/>
      <c r="P41" s="353"/>
      <c r="Q41" s="353"/>
      <c r="R41" s="353"/>
      <c r="S41" s="353"/>
      <c r="T41" s="353"/>
      <c r="U41" s="354"/>
      <c r="V41" s="30"/>
      <c r="W41" s="27"/>
    </row>
    <row r="42" spans="2:23" ht="15.75" customHeight="1" x14ac:dyDescent="0.25">
      <c r="B42" s="28"/>
      <c r="C42" s="8"/>
      <c r="D42" s="352"/>
      <c r="E42" s="353"/>
      <c r="F42" s="353"/>
      <c r="G42" s="353"/>
      <c r="H42" s="353"/>
      <c r="I42" s="353"/>
      <c r="J42" s="354"/>
      <c r="K42" s="30"/>
      <c r="L42" s="27"/>
      <c r="M42" s="28"/>
      <c r="N42" s="219">
        <f t="shared" si="1"/>
        <v>0</v>
      </c>
      <c r="O42" s="352"/>
      <c r="P42" s="353"/>
      <c r="Q42" s="353"/>
      <c r="R42" s="353"/>
      <c r="S42" s="353"/>
      <c r="T42" s="353"/>
      <c r="U42" s="354"/>
      <c r="V42" s="30"/>
      <c r="W42" s="27"/>
    </row>
    <row r="43" spans="2:23" ht="15.75" customHeight="1" x14ac:dyDescent="0.25">
      <c r="B43" s="28"/>
      <c r="C43" s="8"/>
      <c r="D43" s="352"/>
      <c r="E43" s="353"/>
      <c r="F43" s="353"/>
      <c r="G43" s="353"/>
      <c r="H43" s="353"/>
      <c r="I43" s="353"/>
      <c r="J43" s="354"/>
      <c r="K43" s="30"/>
      <c r="L43" s="27"/>
      <c r="M43" s="28"/>
      <c r="N43" s="219">
        <f t="shared" si="1"/>
        <v>0</v>
      </c>
      <c r="O43" s="352"/>
      <c r="P43" s="353"/>
      <c r="Q43" s="353"/>
      <c r="R43" s="353"/>
      <c r="S43" s="353"/>
      <c r="T43" s="353"/>
      <c r="U43" s="35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413" t="s">
        <v>36</v>
      </c>
      <c r="C48" s="347"/>
      <c r="D48" s="347"/>
      <c r="E48" s="347"/>
      <c r="F48" s="347"/>
      <c r="G48" s="347"/>
      <c r="H48" s="347"/>
      <c r="I48" s="331"/>
      <c r="L48" s="22"/>
      <c r="W48" s="22"/>
    </row>
    <row r="49" spans="2:23" ht="15.75" customHeight="1" x14ac:dyDescent="0.2">
      <c r="B49" s="394"/>
      <c r="C49" s="395"/>
      <c r="D49" s="395"/>
      <c r="E49" s="395"/>
      <c r="F49" s="395"/>
      <c r="G49" s="395"/>
      <c r="H49" s="395"/>
      <c r="I49" s="396"/>
      <c r="L49" s="22"/>
      <c r="W49" s="22"/>
    </row>
    <row r="50" spans="2:23" ht="15.75" customHeight="1" x14ac:dyDescent="0.2">
      <c r="B50" s="394"/>
      <c r="C50" s="395"/>
      <c r="D50" s="395"/>
      <c r="E50" s="395"/>
      <c r="F50" s="395"/>
      <c r="G50" s="395"/>
      <c r="H50" s="395"/>
      <c r="I50" s="396"/>
      <c r="L50" s="22"/>
    </row>
    <row r="51" spans="2:23" ht="15.75" customHeight="1" x14ac:dyDescent="0.2">
      <c r="B51" s="394"/>
      <c r="C51" s="395"/>
      <c r="D51" s="395"/>
      <c r="E51" s="395"/>
      <c r="F51" s="395"/>
      <c r="G51" s="395"/>
      <c r="H51" s="395"/>
      <c r="I51" s="396"/>
      <c r="L51" s="22"/>
    </row>
    <row r="52" spans="2:23" ht="15.75" customHeight="1" x14ac:dyDescent="0.2">
      <c r="B52" s="394"/>
      <c r="C52" s="395"/>
      <c r="D52" s="395"/>
      <c r="E52" s="395"/>
      <c r="F52" s="395"/>
      <c r="G52" s="395"/>
      <c r="H52" s="395"/>
      <c r="I52" s="396"/>
      <c r="L52" s="22"/>
    </row>
    <row r="53" spans="2:23" ht="15.75" customHeight="1" x14ac:dyDescent="0.2">
      <c r="B53" s="394"/>
      <c r="C53" s="395"/>
      <c r="D53" s="395"/>
      <c r="E53" s="395"/>
      <c r="F53" s="395"/>
      <c r="G53" s="395"/>
      <c r="H53" s="395"/>
      <c r="I53" s="396"/>
      <c r="L53" s="22"/>
    </row>
    <row r="54" spans="2:23" ht="15.75" customHeight="1" x14ac:dyDescent="0.2">
      <c r="B54" s="332"/>
      <c r="C54" s="348"/>
      <c r="D54" s="348"/>
      <c r="E54" s="348"/>
      <c r="F54" s="348"/>
      <c r="G54" s="348"/>
      <c r="H54" s="348"/>
      <c r="I54" s="33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400" t="s">
        <v>37</v>
      </c>
      <c r="D57" s="347"/>
      <c r="E57" s="347"/>
      <c r="F57" s="347"/>
      <c r="G57" s="347"/>
      <c r="H57" s="331"/>
      <c r="I57" s="30"/>
      <c r="L57" s="22"/>
      <c r="W57" s="22"/>
    </row>
    <row r="58" spans="2:23" ht="15.75" customHeight="1" x14ac:dyDescent="0.25">
      <c r="B58" s="28"/>
      <c r="C58" s="332"/>
      <c r="D58" s="348"/>
      <c r="E58" s="348"/>
      <c r="F58" s="348"/>
      <c r="G58" s="348"/>
      <c r="H58" s="33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27" t="s">
        <v>38</v>
      </c>
      <c r="D60" s="331"/>
      <c r="E60" s="424">
        <f>LEN(C65)</f>
        <v>400</v>
      </c>
      <c r="F60" s="34"/>
      <c r="G60" s="426" t="s">
        <v>39</v>
      </c>
      <c r="H60" s="424" t="str">
        <f>IF(E60&lt;=400,"CORRECTO","RECORTAR")</f>
        <v>CORRECTO</v>
      </c>
      <c r="I60" s="30"/>
      <c r="L60" s="27"/>
      <c r="W60" s="22"/>
    </row>
    <row r="61" spans="2:23" ht="15.75" customHeight="1" x14ac:dyDescent="0.25">
      <c r="B61" s="28"/>
      <c r="C61" s="332"/>
      <c r="D61" s="333"/>
      <c r="E61" s="425"/>
      <c r="F61" s="34"/>
      <c r="G61" s="364"/>
      <c r="H61" s="364"/>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400" t="s">
        <v>40</v>
      </c>
      <c r="D63" s="347"/>
      <c r="E63" s="347"/>
      <c r="F63" s="347"/>
      <c r="G63" s="347"/>
      <c r="H63" s="331"/>
      <c r="I63" s="30"/>
      <c r="L63" s="22"/>
      <c r="W63" s="22"/>
    </row>
    <row r="64" spans="2:23" ht="15.75" customHeight="1" x14ac:dyDescent="0.25">
      <c r="B64" s="28"/>
      <c r="C64" s="332"/>
      <c r="D64" s="348"/>
      <c r="E64" s="348"/>
      <c r="F64" s="348"/>
      <c r="G64" s="348"/>
      <c r="H64" s="333"/>
      <c r="I64" s="30"/>
      <c r="L64" s="22"/>
      <c r="W64" s="22"/>
    </row>
    <row r="65" spans="2:23" ht="15.75" customHeight="1" x14ac:dyDescent="0.25">
      <c r="B65" s="28"/>
      <c r="C65" s="414" t="s">
        <v>770</v>
      </c>
      <c r="D65" s="415"/>
      <c r="E65" s="415"/>
      <c r="F65" s="415"/>
      <c r="G65" s="415"/>
      <c r="H65" s="416"/>
      <c r="I65" s="30"/>
      <c r="L65" s="22"/>
      <c r="W65" s="22"/>
    </row>
    <row r="66" spans="2:23" ht="15.75" customHeight="1" x14ac:dyDescent="0.25">
      <c r="B66" s="28"/>
      <c r="C66" s="417"/>
      <c r="D66" s="418"/>
      <c r="E66" s="418"/>
      <c r="F66" s="418"/>
      <c r="G66" s="418"/>
      <c r="H66" s="419"/>
      <c r="I66" s="30"/>
      <c r="L66" s="22"/>
      <c r="W66" s="22"/>
    </row>
    <row r="67" spans="2:23" ht="15.75" customHeight="1" x14ac:dyDescent="0.25">
      <c r="B67" s="28"/>
      <c r="C67" s="417"/>
      <c r="D67" s="418"/>
      <c r="E67" s="418"/>
      <c r="F67" s="418"/>
      <c r="G67" s="418"/>
      <c r="H67" s="419"/>
      <c r="I67" s="30"/>
      <c r="L67" s="22"/>
      <c r="W67" s="22"/>
    </row>
    <row r="68" spans="2:23" ht="15.75" customHeight="1" x14ac:dyDescent="0.25">
      <c r="B68" s="28"/>
      <c r="C68" s="417"/>
      <c r="D68" s="418"/>
      <c r="E68" s="418"/>
      <c r="F68" s="418"/>
      <c r="G68" s="418"/>
      <c r="H68" s="419"/>
      <c r="I68" s="30"/>
      <c r="L68" s="22"/>
      <c r="W68" s="22"/>
    </row>
    <row r="69" spans="2:23" ht="15.75" customHeight="1" x14ac:dyDescent="0.25">
      <c r="B69" s="28"/>
      <c r="C69" s="417"/>
      <c r="D69" s="418"/>
      <c r="E69" s="418"/>
      <c r="F69" s="418"/>
      <c r="G69" s="418"/>
      <c r="H69" s="419"/>
      <c r="I69" s="30"/>
      <c r="L69" s="22"/>
      <c r="W69" s="22"/>
    </row>
    <row r="70" spans="2:23" ht="15.75" customHeight="1" x14ac:dyDescent="0.25">
      <c r="B70" s="28"/>
      <c r="C70" s="417"/>
      <c r="D70" s="418"/>
      <c r="E70" s="418"/>
      <c r="F70" s="418"/>
      <c r="G70" s="418"/>
      <c r="H70" s="419"/>
      <c r="I70" s="30"/>
      <c r="L70" s="22"/>
      <c r="W70" s="22"/>
    </row>
    <row r="71" spans="2:23" ht="15.75" customHeight="1" x14ac:dyDescent="0.25">
      <c r="B71" s="28"/>
      <c r="C71" s="420"/>
      <c r="D71" s="421"/>
      <c r="E71" s="421"/>
      <c r="F71" s="421"/>
      <c r="G71" s="421"/>
      <c r="H71" s="422"/>
      <c r="I71" s="30"/>
      <c r="L71" s="22"/>
      <c r="W71" s="22"/>
    </row>
    <row r="72" spans="2:23" ht="15.75" customHeight="1" x14ac:dyDescent="0.25">
      <c r="B72" s="28"/>
      <c r="C72" s="400" t="s">
        <v>41</v>
      </c>
      <c r="D72" s="331"/>
      <c r="E72" s="423" t="s">
        <v>704</v>
      </c>
      <c r="F72" s="347"/>
      <c r="G72" s="347"/>
      <c r="H72" s="331"/>
      <c r="I72" s="30"/>
      <c r="L72" s="22"/>
      <c r="W72" s="22"/>
    </row>
    <row r="73" spans="2:23" ht="15.75" customHeight="1" x14ac:dyDescent="0.25">
      <c r="B73" s="28"/>
      <c r="C73" s="332"/>
      <c r="D73" s="333"/>
      <c r="E73" s="332"/>
      <c r="F73" s="348"/>
      <c r="G73" s="348"/>
      <c r="H73" s="33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8:H36"/>
  <sheetViews>
    <sheetView showGridLines="0" workbookViewId="0">
      <selection activeCell="H38" sqref="H38"/>
    </sheetView>
  </sheetViews>
  <sheetFormatPr baseColWidth="10" defaultRowHeight="14.25" x14ac:dyDescent="0.2"/>
  <sheetData>
    <row r="8" spans="2:8" x14ac:dyDescent="0.2">
      <c r="H8" s="88" t="s">
        <v>3</v>
      </c>
    </row>
    <row r="9" spans="2:8" x14ac:dyDescent="0.2">
      <c r="B9" s="429" t="s">
        <v>262</v>
      </c>
      <c r="C9" s="429"/>
      <c r="D9" s="428" t="s">
        <v>709</v>
      </c>
      <c r="E9" s="428"/>
      <c r="F9" s="428"/>
      <c r="G9" s="428"/>
      <c r="H9" s="428">
        <v>3</v>
      </c>
    </row>
    <row r="10" spans="2:8" x14ac:dyDescent="0.2">
      <c r="B10" s="429"/>
      <c r="C10" s="429"/>
      <c r="D10" s="428"/>
      <c r="E10" s="428"/>
      <c r="F10" s="428"/>
      <c r="G10" s="428"/>
      <c r="H10" s="428"/>
    </row>
    <row r="11" spans="2:8" x14ac:dyDescent="0.2">
      <c r="B11" s="429"/>
      <c r="C11" s="429"/>
      <c r="D11" s="428"/>
      <c r="E11" s="428"/>
      <c r="F11" s="428"/>
      <c r="G11" s="428"/>
      <c r="H11" s="428"/>
    </row>
    <row r="12" spans="2:8" x14ac:dyDescent="0.2">
      <c r="B12" s="89"/>
      <c r="C12" s="89"/>
      <c r="D12" s="83"/>
      <c r="E12" s="83"/>
      <c r="F12" s="83"/>
      <c r="G12" s="83"/>
      <c r="H12" s="88" t="s">
        <v>3</v>
      </c>
    </row>
    <row r="13" spans="2:8" ht="27" customHeight="1" x14ac:dyDescent="0.2">
      <c r="B13" s="429" t="s">
        <v>263</v>
      </c>
      <c r="C13" s="429"/>
      <c r="D13" s="430" t="s">
        <v>710</v>
      </c>
      <c r="E13" s="430"/>
      <c r="F13" s="430"/>
      <c r="G13" s="430"/>
      <c r="H13" s="428" t="s">
        <v>711</v>
      </c>
    </row>
    <row r="14" spans="2:8" ht="27" customHeight="1" x14ac:dyDescent="0.2">
      <c r="B14" s="429"/>
      <c r="C14" s="429"/>
      <c r="D14" s="430"/>
      <c r="E14" s="430"/>
      <c r="F14" s="430"/>
      <c r="G14" s="430"/>
      <c r="H14" s="428"/>
    </row>
    <row r="15" spans="2:8" ht="27" customHeight="1" x14ac:dyDescent="0.2">
      <c r="B15" s="429"/>
      <c r="C15" s="429"/>
      <c r="D15" s="430"/>
      <c r="E15" s="430"/>
      <c r="F15" s="430"/>
      <c r="G15" s="430"/>
      <c r="H15" s="428"/>
    </row>
    <row r="36" spans="2:7" x14ac:dyDescent="0.2">
      <c r="B36" s="86"/>
      <c r="C36" s="86"/>
      <c r="D36" s="86"/>
      <c r="E36" s="86"/>
      <c r="F36" s="86"/>
      <c r="G36" s="83"/>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999FF"/>
  </sheetPr>
  <dimension ref="A3:R1000"/>
  <sheetViews>
    <sheetView showGridLines="0" topLeftCell="A52" zoomScale="90" zoomScaleNormal="90" workbookViewId="0">
      <selection activeCell="O47" sqref="O47"/>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37" customWidth="1"/>
    <col min="6" max="6" width="10.125" style="237" customWidth="1"/>
    <col min="7" max="7" width="20.75" customWidth="1"/>
    <col min="8" max="8" width="27.25" customWidth="1"/>
    <col min="9" max="9" width="21.625" customWidth="1"/>
    <col min="10" max="11" width="9.5" customWidth="1"/>
    <col min="12" max="12" width="20.25" customWidth="1"/>
    <col min="13" max="14" width="9.375" customWidth="1"/>
    <col min="15" max="15" width="27.25" customWidth="1"/>
    <col min="16" max="26" width="9.375" customWidth="1"/>
  </cols>
  <sheetData>
    <row r="3" spans="1:14" x14ac:dyDescent="0.25">
      <c r="A3" s="27"/>
    </row>
    <row r="4" spans="1:14" x14ac:dyDescent="0.25">
      <c r="A4" s="39"/>
      <c r="B4" s="25"/>
      <c r="C4" s="25"/>
      <c r="D4" s="25"/>
      <c r="E4" s="240"/>
      <c r="F4" s="240"/>
      <c r="G4" s="25"/>
      <c r="H4" s="25"/>
      <c r="I4" s="25"/>
      <c r="J4" s="25"/>
      <c r="K4" s="25"/>
      <c r="L4" s="25"/>
      <c r="M4" s="25"/>
      <c r="N4" s="40"/>
    </row>
    <row r="5" spans="1:14" x14ac:dyDescent="0.25">
      <c r="A5" s="39"/>
      <c r="B5" s="29"/>
      <c r="C5" s="29"/>
      <c r="D5" s="29"/>
      <c r="E5" s="241"/>
      <c r="F5" s="241"/>
      <c r="G5" s="29"/>
      <c r="H5" s="29"/>
      <c r="I5" s="29"/>
      <c r="J5" s="29"/>
      <c r="K5" s="29"/>
      <c r="L5" s="29"/>
      <c r="M5" s="29"/>
      <c r="N5" s="40"/>
    </row>
    <row r="6" spans="1:14" x14ac:dyDescent="0.25">
      <c r="A6" s="39"/>
      <c r="B6" s="400" t="s">
        <v>43</v>
      </c>
      <c r="C6" s="347"/>
      <c r="D6" s="347"/>
      <c r="E6" s="347"/>
      <c r="F6" s="347"/>
      <c r="G6" s="347"/>
      <c r="H6" s="347"/>
      <c r="I6" s="347"/>
      <c r="J6" s="347"/>
      <c r="K6" s="347"/>
      <c r="L6" s="347"/>
      <c r="M6" s="331"/>
      <c r="N6" s="40"/>
    </row>
    <row r="7" spans="1:14" x14ac:dyDescent="0.25">
      <c r="A7" s="39"/>
      <c r="B7" s="332"/>
      <c r="C7" s="348"/>
      <c r="D7" s="348"/>
      <c r="E7" s="348"/>
      <c r="F7" s="348"/>
      <c r="G7" s="348"/>
      <c r="H7" s="348"/>
      <c r="I7" s="348"/>
      <c r="J7" s="348"/>
      <c r="K7" s="348"/>
      <c r="L7" s="348"/>
      <c r="M7" s="333"/>
      <c r="N7" s="40"/>
    </row>
    <row r="8" spans="1:14" x14ac:dyDescent="0.25">
      <c r="A8" s="39"/>
      <c r="B8" s="29"/>
      <c r="C8" s="29"/>
      <c r="D8" s="29"/>
      <c r="E8" s="241"/>
      <c r="F8" s="241"/>
      <c r="G8" s="29"/>
      <c r="H8" s="29"/>
      <c r="I8" s="29"/>
      <c r="J8" s="29"/>
      <c r="K8" s="29"/>
      <c r="L8" s="29"/>
      <c r="M8" s="29"/>
      <c r="N8" s="40"/>
    </row>
    <row r="9" spans="1:14" ht="15.75" x14ac:dyDescent="0.25">
      <c r="A9" s="39"/>
      <c r="B9" s="29"/>
      <c r="C9" s="29"/>
      <c r="D9" s="29"/>
      <c r="E9" s="397" t="s">
        <v>3</v>
      </c>
      <c r="F9" s="354"/>
      <c r="G9" s="300">
        <f>+Proyeccion!I14</f>
        <v>4615</v>
      </c>
      <c r="H9" s="29"/>
      <c r="I9" s="29"/>
      <c r="J9" s="29"/>
      <c r="K9" s="41" t="s">
        <v>41</v>
      </c>
      <c r="L9" s="438" t="s">
        <v>147</v>
      </c>
      <c r="M9" s="439"/>
      <c r="N9" s="40"/>
    </row>
    <row r="10" spans="1:14" x14ac:dyDescent="0.25">
      <c r="A10" s="39"/>
      <c r="B10" s="29"/>
      <c r="C10" s="29"/>
      <c r="D10" s="29"/>
      <c r="E10" s="241"/>
      <c r="F10" s="241"/>
      <c r="G10" s="29"/>
      <c r="H10" s="29"/>
      <c r="I10" s="29"/>
      <c r="J10" s="29"/>
      <c r="K10" s="29"/>
      <c r="L10" s="29"/>
      <c r="M10" s="29"/>
      <c r="N10" s="40"/>
    </row>
    <row r="11" spans="1:14" x14ac:dyDescent="0.25">
      <c r="A11" s="39"/>
      <c r="B11" s="397" t="s">
        <v>44</v>
      </c>
      <c r="C11" s="353"/>
      <c r="D11" s="353"/>
      <c r="E11" s="353"/>
      <c r="F11" s="353"/>
      <c r="G11" s="353"/>
      <c r="H11" s="353"/>
      <c r="I11" s="353"/>
      <c r="J11" s="353"/>
      <c r="K11" s="353"/>
      <c r="L11" s="353"/>
      <c r="M11" s="354"/>
      <c r="N11" s="40"/>
    </row>
    <row r="12" spans="1:14" x14ac:dyDescent="0.25">
      <c r="A12" s="39"/>
      <c r="B12" s="440" t="str">
        <f>+Proyeccion!U16</f>
        <v>De acuerdo a la estrategia priorizada  se atiende a Comunidad en general, líderes, Niños y niñas de 6 a 10 años para ortodoncia, Personas de 18 en adelante par prótesis, Personas mayores de 13 años en adelante para salud visual, Familias en EVS, grupos familiares, Personas mayores de 50 años para vacunación neumococo,</v>
      </c>
      <c r="C12" s="441"/>
      <c r="D12" s="441"/>
      <c r="E12" s="441"/>
      <c r="F12" s="441"/>
      <c r="G12" s="441"/>
      <c r="H12" s="441"/>
      <c r="I12" s="441"/>
      <c r="J12" s="441"/>
      <c r="K12" s="441"/>
      <c r="L12" s="441"/>
      <c r="M12" s="442"/>
      <c r="N12" s="40"/>
    </row>
    <row r="13" spans="1:14" x14ac:dyDescent="0.25">
      <c r="A13" s="39"/>
      <c r="B13" s="443"/>
      <c r="C13" s="444"/>
      <c r="D13" s="444"/>
      <c r="E13" s="444"/>
      <c r="F13" s="444"/>
      <c r="G13" s="444"/>
      <c r="H13" s="444"/>
      <c r="I13" s="444"/>
      <c r="J13" s="444"/>
      <c r="K13" s="444"/>
      <c r="L13" s="444"/>
      <c r="M13" s="445"/>
      <c r="N13" s="40"/>
    </row>
    <row r="14" spans="1:14" x14ac:dyDescent="0.25">
      <c r="A14" s="39"/>
      <c r="B14" s="446"/>
      <c r="C14" s="447"/>
      <c r="D14" s="447"/>
      <c r="E14" s="447"/>
      <c r="F14" s="447"/>
      <c r="G14" s="447"/>
      <c r="H14" s="447"/>
      <c r="I14" s="447"/>
      <c r="J14" s="447"/>
      <c r="K14" s="447"/>
      <c r="L14" s="447"/>
      <c r="M14" s="448"/>
      <c r="N14" s="40"/>
    </row>
    <row r="15" spans="1:14" ht="15" customHeight="1" x14ac:dyDescent="0.25">
      <c r="A15" s="39"/>
      <c r="B15" s="32"/>
      <c r="C15" s="32"/>
      <c r="D15" s="32"/>
      <c r="E15" s="242"/>
      <c r="F15" s="242"/>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0"/>
      <c r="F19" s="240"/>
      <c r="G19" s="25"/>
      <c r="H19" s="25"/>
      <c r="I19" s="25"/>
      <c r="J19" s="25"/>
      <c r="K19" s="25"/>
      <c r="L19" s="25"/>
      <c r="M19" s="26"/>
    </row>
    <row r="20" spans="1:13" x14ac:dyDescent="0.25">
      <c r="A20" s="27"/>
      <c r="B20" s="28"/>
      <c r="C20" s="29"/>
      <c r="D20" s="29"/>
      <c r="E20" s="241"/>
      <c r="F20" s="241"/>
      <c r="G20" s="29"/>
      <c r="H20" s="29"/>
      <c r="I20" s="29"/>
      <c r="J20" s="29"/>
      <c r="K20" s="29"/>
      <c r="L20" s="29"/>
      <c r="M20" s="30"/>
    </row>
    <row r="21" spans="1:13" ht="15.75" customHeight="1" x14ac:dyDescent="0.25">
      <c r="A21" s="27"/>
      <c r="B21" s="400" t="s">
        <v>45</v>
      </c>
      <c r="C21" s="347"/>
      <c r="D21" s="347"/>
      <c r="E21" s="347"/>
      <c r="F21" s="347"/>
      <c r="G21" s="347"/>
      <c r="H21" s="347"/>
      <c r="I21" s="347"/>
      <c r="J21" s="347"/>
      <c r="K21" s="347"/>
      <c r="L21" s="347"/>
      <c r="M21" s="331"/>
    </row>
    <row r="22" spans="1:13" ht="15.75" customHeight="1" x14ac:dyDescent="0.25">
      <c r="A22" s="27"/>
      <c r="B22" s="332"/>
      <c r="C22" s="348"/>
      <c r="D22" s="348"/>
      <c r="E22" s="348"/>
      <c r="F22" s="348"/>
      <c r="G22" s="348"/>
      <c r="H22" s="348"/>
      <c r="I22" s="348"/>
      <c r="J22" s="348"/>
      <c r="K22" s="348"/>
      <c r="L22" s="348"/>
      <c r="M22" s="333"/>
    </row>
    <row r="23" spans="1:13" ht="15.75" customHeight="1" x14ac:dyDescent="0.25">
      <c r="A23" s="27"/>
      <c r="B23" s="42"/>
      <c r="C23" s="34"/>
      <c r="D23" s="34"/>
      <c r="E23" s="243"/>
      <c r="F23" s="243"/>
      <c r="G23" s="34"/>
      <c r="H23" s="34"/>
      <c r="I23" s="34"/>
      <c r="J23" s="34"/>
      <c r="K23" s="34"/>
      <c r="L23" s="34"/>
      <c r="M23" s="43"/>
    </row>
    <row r="24" spans="1:13" ht="15.75" customHeight="1" x14ac:dyDescent="0.25">
      <c r="A24" s="27"/>
      <c r="B24" s="42"/>
      <c r="C24" s="34"/>
      <c r="D24" s="426" t="s">
        <v>38</v>
      </c>
      <c r="E24" s="432">
        <f>LEN(B28)</f>
        <v>885</v>
      </c>
      <c r="F24" s="243"/>
      <c r="G24" s="34"/>
      <c r="H24" s="426" t="s">
        <v>39</v>
      </c>
      <c r="I24" s="432" t="str">
        <f>IF(E24&lt;=1000,"CORRECTO","RECORTAR")</f>
        <v>CORRECTO</v>
      </c>
      <c r="J24" s="34"/>
      <c r="K24" s="34"/>
      <c r="L24" s="34"/>
      <c r="M24" s="43"/>
    </row>
    <row r="25" spans="1:13" ht="15" customHeight="1" x14ac:dyDescent="0.25">
      <c r="A25" s="27"/>
      <c r="B25" s="28"/>
      <c r="C25" s="34"/>
      <c r="D25" s="364"/>
      <c r="E25" s="435"/>
      <c r="F25" s="243"/>
      <c r="G25" s="29"/>
      <c r="H25" s="364"/>
      <c r="I25" s="390"/>
      <c r="J25" s="29"/>
      <c r="K25" s="29"/>
      <c r="L25" s="29"/>
      <c r="M25" s="30"/>
    </row>
    <row r="26" spans="1:13" ht="15.75" customHeight="1" x14ac:dyDescent="0.25">
      <c r="A26" s="27"/>
      <c r="B26" s="28"/>
      <c r="C26" s="29"/>
      <c r="D26" s="29"/>
      <c r="E26" s="241"/>
      <c r="F26" s="241"/>
      <c r="G26" s="29"/>
      <c r="H26" s="29"/>
      <c r="I26" s="29"/>
      <c r="J26" s="29"/>
      <c r="K26" s="29"/>
      <c r="L26" s="29"/>
      <c r="M26" s="30"/>
    </row>
    <row r="27" spans="1:13" ht="15.75" customHeight="1" x14ac:dyDescent="0.25">
      <c r="A27" s="27"/>
      <c r="B27" s="433" t="s">
        <v>46</v>
      </c>
      <c r="C27" s="434"/>
      <c r="D27" s="434"/>
      <c r="E27" s="434"/>
      <c r="F27" s="434"/>
      <c r="G27" s="434"/>
      <c r="H27" s="434"/>
      <c r="I27" s="434"/>
      <c r="J27" s="434"/>
      <c r="K27" s="434"/>
      <c r="L27" s="434"/>
      <c r="M27" s="371"/>
    </row>
    <row r="28" spans="1:13" ht="24" customHeight="1" x14ac:dyDescent="0.25">
      <c r="A28" s="27"/>
      <c r="B28" s="449" t="s">
        <v>767</v>
      </c>
      <c r="C28" s="449"/>
      <c r="D28" s="449"/>
      <c r="E28" s="449"/>
      <c r="F28" s="449"/>
      <c r="G28" s="449"/>
      <c r="H28" s="449"/>
      <c r="I28" s="449"/>
      <c r="J28" s="449"/>
      <c r="K28" s="449"/>
      <c r="L28" s="449"/>
      <c r="M28" s="450"/>
    </row>
    <row r="29" spans="1:13" ht="24" customHeight="1" x14ac:dyDescent="0.25">
      <c r="A29" s="27"/>
      <c r="B29" s="449"/>
      <c r="C29" s="449"/>
      <c r="D29" s="449"/>
      <c r="E29" s="449"/>
      <c r="F29" s="449"/>
      <c r="G29" s="449"/>
      <c r="H29" s="449"/>
      <c r="I29" s="449"/>
      <c r="J29" s="449"/>
      <c r="K29" s="449"/>
      <c r="L29" s="449"/>
      <c r="M29" s="450"/>
    </row>
    <row r="30" spans="1:13" ht="24" customHeight="1" x14ac:dyDescent="0.25">
      <c r="A30" s="27"/>
      <c r="B30" s="449"/>
      <c r="C30" s="449"/>
      <c r="D30" s="449"/>
      <c r="E30" s="449"/>
      <c r="F30" s="449"/>
      <c r="G30" s="449"/>
      <c r="H30" s="449"/>
      <c r="I30" s="449"/>
      <c r="J30" s="449"/>
      <c r="K30" s="449"/>
      <c r="L30" s="449"/>
      <c r="M30" s="450"/>
    </row>
    <row r="31" spans="1:13" ht="24" customHeight="1" x14ac:dyDescent="0.25">
      <c r="A31" s="27"/>
      <c r="B31" s="449"/>
      <c r="C31" s="449"/>
      <c r="D31" s="449"/>
      <c r="E31" s="449"/>
      <c r="F31" s="449"/>
      <c r="G31" s="449"/>
      <c r="H31" s="449"/>
      <c r="I31" s="449"/>
      <c r="J31" s="449"/>
      <c r="K31" s="449"/>
      <c r="L31" s="449"/>
      <c r="M31" s="450"/>
    </row>
    <row r="32" spans="1:13" ht="24" customHeight="1" x14ac:dyDescent="0.25">
      <c r="A32" s="27"/>
      <c r="B32" s="449"/>
      <c r="C32" s="449"/>
      <c r="D32" s="449"/>
      <c r="E32" s="449"/>
      <c r="F32" s="449"/>
      <c r="G32" s="449"/>
      <c r="H32" s="449"/>
      <c r="I32" s="449"/>
      <c r="J32" s="449"/>
      <c r="K32" s="449"/>
      <c r="L32" s="449"/>
      <c r="M32" s="450"/>
    </row>
    <row r="33" spans="1:13" ht="15.75" customHeight="1" x14ac:dyDescent="0.25">
      <c r="A33" s="27"/>
      <c r="B33" s="42"/>
      <c r="C33" s="34"/>
      <c r="D33" s="34"/>
      <c r="E33" s="243"/>
      <c r="F33" s="243"/>
      <c r="G33" s="34"/>
      <c r="H33" s="34"/>
      <c r="I33" s="34"/>
      <c r="J33" s="34"/>
      <c r="K33" s="34"/>
      <c r="L33" s="34"/>
      <c r="M33" s="43"/>
    </row>
    <row r="34" spans="1:13" ht="15.75" customHeight="1" x14ac:dyDescent="0.25">
      <c r="A34" s="27"/>
      <c r="B34" s="42"/>
      <c r="C34" s="35"/>
      <c r="D34" s="34"/>
      <c r="E34" s="243"/>
      <c r="F34" s="243"/>
      <c r="G34" s="35" t="s">
        <v>47</v>
      </c>
      <c r="H34" s="34"/>
      <c r="I34" s="34"/>
      <c r="J34" s="34"/>
      <c r="K34" s="34"/>
      <c r="L34" s="34"/>
      <c r="M34" s="43"/>
    </row>
    <row r="35" spans="1:13" ht="15.75" customHeight="1" x14ac:dyDescent="0.25">
      <c r="A35" s="27"/>
      <c r="B35" s="31"/>
      <c r="C35" s="32"/>
      <c r="D35" s="32"/>
      <c r="E35" s="242"/>
      <c r="F35" s="242"/>
      <c r="G35" s="32"/>
      <c r="H35" s="32"/>
      <c r="I35" s="32"/>
      <c r="J35" s="32"/>
      <c r="K35" s="32"/>
      <c r="L35" s="32"/>
      <c r="M35" s="33"/>
    </row>
    <row r="36" spans="1:13" ht="15.75" customHeight="1" x14ac:dyDescent="0.25">
      <c r="A36" s="27"/>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
    <row r="51" spans="1:18" ht="15.75" customHeight="1" x14ac:dyDescent="0.2"/>
    <row r="52" spans="1:18" ht="15.75" customHeight="1" x14ac:dyDescent="0.2"/>
    <row r="53" spans="1:18" ht="15.75" customHeight="1" x14ac:dyDescent="0.2">
      <c r="R53" s="22"/>
    </row>
    <row r="54" spans="1:18" ht="14.25" customHeight="1" x14ac:dyDescent="0.25">
      <c r="B54" s="44"/>
      <c r="C54" s="45"/>
      <c r="D54" s="45"/>
      <c r="E54" s="244"/>
      <c r="F54" s="244"/>
      <c r="G54" s="45"/>
      <c r="H54" s="45"/>
      <c r="I54" s="45"/>
      <c r="J54" s="45"/>
      <c r="K54" s="45"/>
      <c r="L54" s="45"/>
      <c r="M54" s="46"/>
    </row>
    <row r="55" spans="1:18" ht="28.5" customHeight="1" x14ac:dyDescent="0.25">
      <c r="B55" s="47"/>
      <c r="C55" s="436" t="s">
        <v>48</v>
      </c>
      <c r="D55" s="347"/>
      <c r="E55" s="347"/>
      <c r="F55" s="347"/>
      <c r="G55" s="347"/>
      <c r="H55" s="347"/>
      <c r="I55" s="347"/>
      <c r="J55" s="347"/>
      <c r="K55" s="347"/>
      <c r="L55" s="331"/>
      <c r="M55" s="48"/>
    </row>
    <row r="56" spans="1:18" ht="15.75" customHeight="1" x14ac:dyDescent="0.25">
      <c r="B56" s="47"/>
      <c r="C56" s="332"/>
      <c r="D56" s="348"/>
      <c r="E56" s="348"/>
      <c r="F56" s="348"/>
      <c r="G56" s="348"/>
      <c r="H56" s="348"/>
      <c r="I56" s="348"/>
      <c r="J56" s="348"/>
      <c r="K56" s="348"/>
      <c r="L56" s="333"/>
      <c r="M56" s="48"/>
    </row>
    <row r="57" spans="1:18" ht="15.75" customHeight="1" x14ac:dyDescent="0.25">
      <c r="B57" s="47"/>
      <c r="C57" s="49"/>
      <c r="D57" s="49"/>
      <c r="E57" s="245"/>
      <c r="F57" s="245"/>
      <c r="G57" s="49"/>
      <c r="H57" s="49"/>
      <c r="I57" s="49"/>
      <c r="J57" s="49"/>
      <c r="K57" s="49"/>
      <c r="L57" s="49"/>
      <c r="M57" s="48"/>
    </row>
    <row r="58" spans="1:18" ht="15.75" customHeight="1" x14ac:dyDescent="0.25">
      <c r="B58" s="47"/>
      <c r="C58" s="49"/>
      <c r="D58" s="49"/>
      <c r="E58" s="245"/>
      <c r="F58" s="245"/>
      <c r="G58" s="437" t="s">
        <v>49</v>
      </c>
      <c r="H58" s="353"/>
      <c r="I58" s="353"/>
      <c r="J58" s="353"/>
      <c r="K58" s="353"/>
      <c r="L58" s="354"/>
      <c r="M58" s="48"/>
    </row>
    <row r="59" spans="1:18" ht="44.25" customHeight="1" x14ac:dyDescent="0.25">
      <c r="B59" s="47"/>
      <c r="C59" s="50" t="s">
        <v>50</v>
      </c>
      <c r="D59" s="51" t="s">
        <v>51</v>
      </c>
      <c r="E59" s="51" t="s">
        <v>52</v>
      </c>
      <c r="F59" s="51" t="s">
        <v>53</v>
      </c>
      <c r="G59" s="437" t="s">
        <v>54</v>
      </c>
      <c r="H59" s="354"/>
      <c r="I59" s="50" t="s">
        <v>55</v>
      </c>
      <c r="J59" s="50" t="s">
        <v>56</v>
      </c>
      <c r="K59" s="50" t="s">
        <v>57</v>
      </c>
      <c r="L59" s="50" t="s">
        <v>58</v>
      </c>
      <c r="M59" s="48"/>
    </row>
    <row r="60" spans="1:18" ht="46.5" customHeight="1" x14ac:dyDescent="0.25">
      <c r="B60" s="47"/>
      <c r="C60" s="52" t="s">
        <v>713</v>
      </c>
      <c r="D60" s="283"/>
      <c r="E60" s="279"/>
      <c r="F60" s="280" t="str">
        <f>+IF(E60="","",IF(Listas!$K$8="FALSO", "OK", "PTO INCORRECTO"))</f>
        <v/>
      </c>
      <c r="G60" s="399" t="str">
        <f>+Proyeccion!F4</f>
        <v>1.1.1_Implementar estrategias de IEC-M, autocuidado de la salud mental en Convivencia (MMC_Conv)_C12</v>
      </c>
      <c r="H60" s="369"/>
      <c r="I60" s="253" t="str">
        <f>+'1.PDL'!$H$7</f>
        <v>COMUNA 12 - LA AMÉRICA</v>
      </c>
      <c r="J60" s="260" t="str">
        <f>+Proyeccion!G4</f>
        <v>familias</v>
      </c>
      <c r="K60" s="261">
        <f>+Proyeccion!H4</f>
        <v>350</v>
      </c>
      <c r="L60" s="262">
        <f>+Proyeccion!L4</f>
        <v>1186500000</v>
      </c>
      <c r="M60" s="48"/>
      <c r="O60" s="275"/>
    </row>
    <row r="61" spans="1:18" ht="32.25" customHeight="1" x14ac:dyDescent="0.25">
      <c r="B61" s="47"/>
      <c r="C61" s="52"/>
      <c r="D61" s="283"/>
      <c r="E61" s="279"/>
      <c r="F61" s="280" t="str">
        <f>+IF(E61="","",IF(Listas!$K$8="FALSO", "OK", "PTO INCORRECTO"))</f>
        <v/>
      </c>
      <c r="G61" s="399" t="str">
        <f>+Proyeccion!F5</f>
        <v>1.2.1_Realizar campañas de prevención en el consumo de sustancias psicoactivas en la C12</v>
      </c>
      <c r="H61" s="369"/>
      <c r="I61" s="253" t="str">
        <f>+'1.PDL'!$H$7</f>
        <v>COMUNA 12 - LA AMÉRICA</v>
      </c>
      <c r="J61" s="260" t="str">
        <f>+Proyeccion!G5</f>
        <v>CE</v>
      </c>
      <c r="K61" s="261">
        <f>+Proyeccion!H5</f>
        <v>1</v>
      </c>
      <c r="L61" s="262">
        <f>+Proyeccion!L5</f>
        <v>96000000</v>
      </c>
      <c r="M61" s="48"/>
      <c r="O61" s="275"/>
    </row>
    <row r="62" spans="1:18" ht="33.75" customHeight="1" x14ac:dyDescent="0.25">
      <c r="B62" s="47"/>
      <c r="C62" s="52"/>
      <c r="D62" s="283"/>
      <c r="E62" s="279"/>
      <c r="F62" s="280" t="str">
        <f>+IF(E62="","",IF(Listas!$K$8="FALSO", "OK", "PTO INCORRECTO"))</f>
        <v/>
      </c>
      <c r="G62" s="399" t="str">
        <f>+Proyeccion!F6</f>
        <v>1.3.1_Realizar el programa de formación en los hábitos y estilos de vida Saludables en familia_(EVS)_C12</v>
      </c>
      <c r="H62" s="369"/>
      <c r="I62" s="253" t="str">
        <f>+'1.PDL'!$H$7</f>
        <v>COMUNA 12 - LA AMÉRICA</v>
      </c>
      <c r="J62" s="260" t="str">
        <f>+Proyeccion!G6</f>
        <v>Personas</v>
      </c>
      <c r="K62" s="261">
        <f>+Proyeccion!H6</f>
        <v>340</v>
      </c>
      <c r="L62" s="262">
        <f>+Proyeccion!L6</f>
        <v>131311000</v>
      </c>
      <c r="M62" s="48"/>
      <c r="O62" s="275"/>
    </row>
    <row r="63" spans="1:18" ht="32.25" customHeight="1" x14ac:dyDescent="0.25">
      <c r="B63" s="47"/>
      <c r="C63" s="52"/>
      <c r="D63" s="283"/>
      <c r="E63" s="280"/>
      <c r="F63" s="280" t="str">
        <f>+IF(E63="","",IF(Listas!$K$8="FALSO", "OK", "PTO INCORRECTO"))</f>
        <v/>
      </c>
      <c r="G63" s="399" t="str">
        <f>+Proyeccion!F7</f>
        <v>1.4.1_Realizar estrategia  salud visual a personas mayores de 13 años y el 25% mayores de 60 años _C12</v>
      </c>
      <c r="H63" s="369"/>
      <c r="I63" s="253" t="str">
        <f>+'1.PDL'!$H$7</f>
        <v>COMUNA 12 - LA AMÉRICA</v>
      </c>
      <c r="J63" s="260" t="str">
        <f>+Proyeccion!G7</f>
        <v>Personas</v>
      </c>
      <c r="K63" s="261">
        <f>+Proyeccion!H7</f>
        <v>650</v>
      </c>
      <c r="L63" s="262">
        <f>+Proyeccion!L7</f>
        <v>200200000</v>
      </c>
      <c r="M63" s="48"/>
      <c r="O63" s="275"/>
    </row>
    <row r="64" spans="1:18" ht="32.25" customHeight="1" x14ac:dyDescent="0.25">
      <c r="B64" s="47"/>
      <c r="C64" s="53"/>
      <c r="D64" s="283"/>
      <c r="E64" s="281"/>
      <c r="F64" s="280" t="str">
        <f>+IF(E64="","",IF(Listas!$K$8="FALSO", "OK", "PTO INCORRECTO"))</f>
        <v/>
      </c>
      <c r="G64" s="399" t="str">
        <f>+Proyeccion!F8</f>
        <v>1.4.2_Elaborar prótesis dentales removibles mucosoportadas, para personas de 18 en adelante_C12</v>
      </c>
      <c r="H64" s="369"/>
      <c r="I64" s="253" t="str">
        <f>+'1.PDL'!$H$7</f>
        <v>COMUNA 12 - LA AMÉRICA</v>
      </c>
      <c r="J64" s="260" t="str">
        <f>+Proyeccion!G8</f>
        <v>Personas</v>
      </c>
      <c r="K64" s="261">
        <f>+Proyeccion!H8</f>
        <v>200</v>
      </c>
      <c r="L64" s="262">
        <f>+Proyeccion!L8</f>
        <v>216000000</v>
      </c>
      <c r="M64" s="48"/>
      <c r="O64" s="275"/>
    </row>
    <row r="65" spans="2:15" ht="39.75" customHeight="1" x14ac:dyDescent="0.25">
      <c r="B65" s="47"/>
      <c r="C65" s="53"/>
      <c r="D65" s="283"/>
      <c r="E65" s="281"/>
      <c r="F65" s="280" t="str">
        <f>+IF(E65="","",IF(Listas!$K$8="FALSO", "OK", "PTO INCORRECTO"))</f>
        <v/>
      </c>
      <c r="G65" s="399" t="str">
        <f>+Proyeccion!F9</f>
        <v>1.4.3_Realizar estrategia salud Bucal en ortodoncia pediatrica para niños y niñas de 6 a 10 años_C12</v>
      </c>
      <c r="H65" s="369"/>
      <c r="I65" s="253" t="str">
        <f>+'1.PDL'!$H$7</f>
        <v>COMUNA 12 - LA AMÉRICA</v>
      </c>
      <c r="J65" s="260" t="str">
        <f>+Proyeccion!G9</f>
        <v>Personas</v>
      </c>
      <c r="K65" s="261">
        <f>+Proyeccion!H9</f>
        <v>100</v>
      </c>
      <c r="L65" s="262">
        <f>+Proyeccion!L9</f>
        <v>133290000</v>
      </c>
      <c r="M65" s="48"/>
      <c r="O65" s="275"/>
    </row>
    <row r="66" spans="2:15" s="267" customFormat="1" ht="40.5" customHeight="1" x14ac:dyDescent="0.25">
      <c r="B66" s="276"/>
      <c r="C66" s="53"/>
      <c r="D66" s="283"/>
      <c r="E66" s="281"/>
      <c r="F66" s="280" t="str">
        <f>+IF(E66="","",IF(Listas!$K$8="FALSO", "OK", "PTO INCORRECTO"))</f>
        <v/>
      </c>
      <c r="G66" s="399" t="str">
        <f>+Proyeccion!F10</f>
        <v>1.5.1_Realizar capacitación en Coaching para la comunidad y lideres en Habitos saludables_C12</v>
      </c>
      <c r="H66" s="369"/>
      <c r="I66" s="253" t="str">
        <f>+'1.PDL'!$H$7</f>
        <v>COMUNA 12 - LA AMÉRICA</v>
      </c>
      <c r="J66" s="260" t="str">
        <f>+Proyeccion!G10</f>
        <v>Personas</v>
      </c>
      <c r="K66" s="261">
        <f>+Proyeccion!H10</f>
        <v>200</v>
      </c>
      <c r="L66" s="262">
        <f>+Proyeccion!L10</f>
        <v>85000000</v>
      </c>
      <c r="M66" s="277"/>
      <c r="O66" s="275"/>
    </row>
    <row r="67" spans="2:15" s="309" customFormat="1" ht="15.75" customHeight="1" x14ac:dyDescent="0.25">
      <c r="B67" s="276"/>
      <c r="C67" s="53"/>
      <c r="D67" s="284"/>
      <c r="E67" s="282"/>
      <c r="F67" s="280" t="str">
        <f>+IF(E67="","",IF(Listas!$K$8="FALSO", "OK", "PTO INCORRECTO"))</f>
        <v/>
      </c>
      <c r="G67" s="399" t="str">
        <f>+Proyeccion!F11</f>
        <v>1.6.1_Aplicar el biologico Neumococo Prevenal personas mayores de 50 años, C12</v>
      </c>
      <c r="H67" s="369"/>
      <c r="I67" s="253" t="str">
        <f>+'1.PDL'!$H$7</f>
        <v>COMUNA 12 - LA AMÉRICA</v>
      </c>
      <c r="J67" s="260" t="str">
        <f>+Proyeccion!G11</f>
        <v>Personas</v>
      </c>
      <c r="K67" s="261">
        <f>+Proyeccion!H11</f>
        <v>300</v>
      </c>
      <c r="L67" s="262">
        <f>+Proyeccion!L11</f>
        <v>37500000</v>
      </c>
      <c r="M67" s="277"/>
      <c r="O67" s="275"/>
    </row>
    <row r="68" spans="2:15" s="309" customFormat="1" ht="15.75" customHeight="1" x14ac:dyDescent="0.25">
      <c r="B68" s="276"/>
      <c r="C68" s="53"/>
      <c r="D68" s="284"/>
      <c r="E68" s="282"/>
      <c r="F68" s="280" t="str">
        <f>+IF(E68="","",IF(Listas!$K$8="FALSO", "OK", "PTO INCORRECTO"))</f>
        <v/>
      </c>
      <c r="G68" s="399" t="str">
        <f>+Proyeccion!F12</f>
        <v>1.7.1_Realizar campaña de Centros de escucha  en prevención del embarazo educación sexual (CE-SSR)_C</v>
      </c>
      <c r="H68" s="369"/>
      <c r="I68" s="253" t="str">
        <f>+'1.PDL'!$H$7</f>
        <v>COMUNA 12 - LA AMÉRICA</v>
      </c>
      <c r="J68" s="260" t="str">
        <f>+Proyeccion!G12</f>
        <v>Personas</v>
      </c>
      <c r="K68" s="261">
        <f>+Proyeccion!H12</f>
        <v>1</v>
      </c>
      <c r="L68" s="262">
        <f>+Proyeccion!L12</f>
        <v>130000000</v>
      </c>
      <c r="M68" s="277"/>
      <c r="O68" s="275"/>
    </row>
    <row r="69" spans="2:15" s="309" customFormat="1" ht="15" customHeight="1" x14ac:dyDescent="0.25">
      <c r="B69" s="276"/>
      <c r="C69" s="53"/>
      <c r="D69" s="284"/>
      <c r="E69" s="282"/>
      <c r="F69" s="280" t="str">
        <f>+IF(E69="","",IF(Listas!$K$8="FALSO", "OK", "PTO INCORRECTO"))</f>
        <v/>
      </c>
      <c r="G69" s="399">
        <f>+Proyeccion!F13</f>
        <v>0</v>
      </c>
      <c r="H69" s="369"/>
      <c r="I69" s="253"/>
      <c r="J69" s="260">
        <f>+Proyeccion!G13</f>
        <v>0</v>
      </c>
      <c r="K69" s="261">
        <f>+Proyeccion!H13</f>
        <v>0</v>
      </c>
      <c r="L69" s="262">
        <f>+Proyeccion!L13</f>
        <v>0</v>
      </c>
      <c r="M69" s="277"/>
      <c r="O69" s="275"/>
    </row>
    <row r="70" spans="2:15" ht="27.75" customHeight="1" x14ac:dyDescent="0.25">
      <c r="B70" s="47"/>
      <c r="C70" s="431" t="s">
        <v>59</v>
      </c>
      <c r="D70" s="402"/>
      <c r="E70" s="402"/>
      <c r="F70" s="402"/>
      <c r="G70" s="402"/>
      <c r="H70" s="402"/>
      <c r="I70" s="402"/>
      <c r="J70" s="402"/>
      <c r="K70" s="369"/>
      <c r="L70" s="301">
        <f>+SUM(L60:L69)</f>
        <v>2215801000</v>
      </c>
      <c r="M70" s="48"/>
      <c r="O70" s="275"/>
    </row>
    <row r="71" spans="2:15" ht="15.75" customHeight="1" x14ac:dyDescent="0.25">
      <c r="B71" s="54"/>
      <c r="C71" s="55"/>
      <c r="D71" s="55"/>
      <c r="E71" s="246"/>
      <c r="F71" s="246"/>
      <c r="G71" s="55"/>
      <c r="H71" s="55"/>
      <c r="I71" s="55"/>
      <c r="J71" s="55"/>
      <c r="K71" s="55"/>
      <c r="L71" s="55"/>
      <c r="M71" s="56"/>
    </row>
    <row r="72" spans="2:15" ht="15.75" customHeight="1" x14ac:dyDescent="0.2"/>
    <row r="73" spans="2:15" ht="15.75" customHeight="1" x14ac:dyDescent="0.2"/>
    <row r="74" spans="2:15" ht="15.75" customHeight="1" x14ac:dyDescent="0.2"/>
    <row r="75" spans="2:15" ht="15.75" customHeight="1" x14ac:dyDescent="0.2"/>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6">
    <mergeCell ref="G67:H67"/>
    <mergeCell ref="G68:H68"/>
    <mergeCell ref="G69:H69"/>
    <mergeCell ref="G62:H62"/>
    <mergeCell ref="G63:H63"/>
    <mergeCell ref="B6:M7"/>
    <mergeCell ref="E9:F9"/>
    <mergeCell ref="L9:M9"/>
    <mergeCell ref="B11:M11"/>
    <mergeCell ref="B12:M14"/>
    <mergeCell ref="B28:M32"/>
    <mergeCell ref="G66:H66"/>
    <mergeCell ref="C70:K70"/>
    <mergeCell ref="B21:M22"/>
    <mergeCell ref="D24:D25"/>
    <mergeCell ref="I24:I25"/>
    <mergeCell ref="B27:M27"/>
    <mergeCell ref="G64:H64"/>
    <mergeCell ref="G65:H65"/>
    <mergeCell ref="E24:E25"/>
    <mergeCell ref="H24:H25"/>
    <mergeCell ref="C55:L56"/>
    <mergeCell ref="G58:L58"/>
    <mergeCell ref="G59:H59"/>
    <mergeCell ref="G60:H60"/>
    <mergeCell ref="G61:H6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400-000000000000}">
          <x14:formula1>
            <xm:f>Listas!$I$3:$I$22</xm:f>
          </x14:formula1>
          <xm:sqref>C60:C69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80"/>
  <sheetViews>
    <sheetView tabSelected="1" topLeftCell="A13" zoomScale="90" zoomScaleNormal="90" workbookViewId="0">
      <selection activeCell="I31" sqref="I31"/>
    </sheetView>
  </sheetViews>
  <sheetFormatPr baseColWidth="10" defaultColWidth="12.625" defaultRowHeight="14.25" x14ac:dyDescent="0.2"/>
  <cols>
    <col min="1" max="2" width="9.375" style="73" customWidth="1"/>
    <col min="3" max="3" width="30.25" style="73" customWidth="1"/>
    <col min="4" max="4" width="13.625" style="73" customWidth="1"/>
    <col min="5" max="7" width="10.375" style="73" customWidth="1"/>
    <col min="8" max="8" width="9.375" style="73" customWidth="1"/>
    <col min="9" max="9" width="10.125" style="73" customWidth="1"/>
    <col min="10" max="10" width="15.25" style="237" customWidth="1"/>
    <col min="11" max="11" width="11.875" style="73" customWidth="1"/>
    <col min="12" max="12" width="9.375" style="73" customWidth="1"/>
    <col min="13" max="14" width="13.875" style="73" customWidth="1"/>
    <col min="15" max="15" width="13.375" style="73" customWidth="1"/>
    <col min="16" max="16" width="29.75" style="73" customWidth="1"/>
    <col min="17" max="26" width="9.375" style="73" customWidth="1"/>
    <col min="27" max="16384" width="12.625" style="73"/>
  </cols>
  <sheetData>
    <row r="2" spans="2:16" s="85" customFormat="1" x14ac:dyDescent="0.2">
      <c r="B2" s="457"/>
      <c r="C2" s="458"/>
      <c r="D2" s="458"/>
      <c r="E2" s="458"/>
      <c r="F2" s="458"/>
      <c r="G2" s="458"/>
      <c r="H2" s="458"/>
      <c r="I2" s="458"/>
      <c r="J2" s="458"/>
      <c r="K2" s="458"/>
    </row>
    <row r="3" spans="2:16" s="85" customFormat="1" ht="21" customHeight="1" x14ac:dyDescent="0.2">
      <c r="B3" s="459" t="s">
        <v>266</v>
      </c>
      <c r="C3" s="459"/>
      <c r="D3" s="460" t="s">
        <v>265</v>
      </c>
      <c r="E3" s="461"/>
      <c r="F3" s="461"/>
      <c r="G3" s="461"/>
      <c r="H3" s="461"/>
      <c r="I3" s="461"/>
      <c r="J3" s="462"/>
      <c r="K3" s="462"/>
    </row>
    <row r="4" spans="2:16" s="85" customFormat="1" ht="24.75" customHeight="1" x14ac:dyDescent="0.2">
      <c r="B4" s="463" t="s">
        <v>264</v>
      </c>
      <c r="C4" s="463"/>
      <c r="D4" s="460"/>
      <c r="E4" s="461"/>
      <c r="F4" s="461"/>
      <c r="G4" s="461"/>
      <c r="H4" s="461"/>
      <c r="I4" s="461"/>
      <c r="J4" s="462"/>
      <c r="K4" s="462"/>
    </row>
    <row r="5" spans="2:16" s="85" customFormat="1" x14ac:dyDescent="0.2">
      <c r="B5" s="457"/>
      <c r="C5" s="458"/>
      <c r="D5" s="458"/>
      <c r="E5" s="458"/>
      <c r="F5" s="458"/>
      <c r="G5" s="458"/>
      <c r="H5" s="458"/>
      <c r="I5" s="458"/>
      <c r="J5" s="458"/>
      <c r="K5" s="458"/>
    </row>
    <row r="6" spans="2:16" s="85" customFormat="1" x14ac:dyDescent="0.2">
      <c r="J6" s="237"/>
    </row>
    <row r="8" spans="2:16" x14ac:dyDescent="0.2">
      <c r="B8" s="469" t="s">
        <v>249</v>
      </c>
      <c r="C8" s="470"/>
      <c r="D8" s="470"/>
      <c r="E8" s="471"/>
      <c r="F8" s="475" t="str">
        <f>+'1.PDL'!H7</f>
        <v>COMUNA 12 - LA AMÉRICA</v>
      </c>
      <c r="G8" s="470"/>
      <c r="H8" s="470"/>
      <c r="I8" s="470"/>
      <c r="J8" s="470"/>
      <c r="K8" s="471"/>
    </row>
    <row r="9" spans="2:16" x14ac:dyDescent="0.2">
      <c r="B9" s="472"/>
      <c r="C9" s="473"/>
      <c r="D9" s="473"/>
      <c r="E9" s="474"/>
      <c r="F9" s="472"/>
      <c r="G9" s="473"/>
      <c r="H9" s="473"/>
      <c r="I9" s="473"/>
      <c r="J9" s="473"/>
      <c r="K9" s="474"/>
    </row>
    <row r="11" spans="2:16" x14ac:dyDescent="0.2">
      <c r="B11" s="476" t="s">
        <v>3</v>
      </c>
      <c r="C11" s="478" t="s">
        <v>4</v>
      </c>
      <c r="D11" s="470"/>
      <c r="E11" s="470"/>
      <c r="F11" s="470"/>
      <c r="G11" s="470"/>
      <c r="H11" s="470"/>
      <c r="I11" s="471"/>
      <c r="J11" s="479" t="s">
        <v>61</v>
      </c>
      <c r="K11" s="479" t="s">
        <v>62</v>
      </c>
      <c r="L11" s="74"/>
      <c r="M11" s="74"/>
      <c r="N11" s="74"/>
      <c r="O11" s="74"/>
      <c r="P11" s="74"/>
    </row>
    <row r="12" spans="2:16" x14ac:dyDescent="0.2">
      <c r="B12" s="477"/>
      <c r="C12" s="472"/>
      <c r="D12" s="473"/>
      <c r="E12" s="473"/>
      <c r="F12" s="473"/>
      <c r="G12" s="473"/>
      <c r="H12" s="473"/>
      <c r="I12" s="474"/>
      <c r="J12" s="480"/>
      <c r="K12" s="477"/>
      <c r="L12" s="74"/>
      <c r="M12" s="74"/>
      <c r="N12" s="74"/>
      <c r="O12" s="74"/>
      <c r="P12" s="74"/>
    </row>
    <row r="13" spans="2:16" ht="40.5" customHeight="1" x14ac:dyDescent="0.2">
      <c r="B13" s="80">
        <f>+'1.PDL'!E14</f>
        <v>1</v>
      </c>
      <c r="C13" s="451" t="str">
        <f>+'1.PDL'!F14</f>
        <v>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v>
      </c>
      <c r="D13" s="482"/>
      <c r="E13" s="482"/>
      <c r="F13" s="482"/>
      <c r="G13" s="482"/>
      <c r="H13" s="482"/>
      <c r="I13" s="483"/>
      <c r="J13" s="318">
        <f>+'1.PDL'!K14</f>
        <v>1</v>
      </c>
      <c r="K13" s="318" t="str">
        <f>+'1.PDL'!L14</f>
        <v>12.1.0.2.1</v>
      </c>
      <c r="L13" s="74"/>
      <c r="M13" s="74"/>
      <c r="N13" s="74"/>
      <c r="O13" s="74"/>
      <c r="P13" s="74"/>
    </row>
    <row r="14" spans="2:16" ht="33" customHeight="1" x14ac:dyDescent="0.2">
      <c r="B14" s="80">
        <f>+'1.PDL'!E15</f>
        <v>2</v>
      </c>
      <c r="C14" s="451" t="str">
        <f>+'1.PDL'!F15</f>
        <v>Desarrollo de programas de atención, promoción y prevención en salud, con mejor atención y cobertura.</v>
      </c>
      <c r="D14" s="482"/>
      <c r="E14" s="482"/>
      <c r="F14" s="482"/>
      <c r="G14" s="482"/>
      <c r="H14" s="482"/>
      <c r="I14" s="483"/>
      <c r="J14" s="318">
        <f>+'1.PDL'!K15</f>
        <v>13</v>
      </c>
      <c r="K14" s="318" t="str">
        <f>+'1.PDL'!L15</f>
        <v>12.2.0.2.1</v>
      </c>
      <c r="L14" s="74"/>
      <c r="M14" s="74"/>
      <c r="N14" s="74"/>
      <c r="O14" s="74"/>
      <c r="P14" s="74"/>
    </row>
    <row r="15" spans="2:16" x14ac:dyDescent="0.2">
      <c r="B15" s="75">
        <f>+'1.PDL'!E16</f>
        <v>0</v>
      </c>
      <c r="C15" s="453">
        <f>+'1.PDL'!F16</f>
        <v>0</v>
      </c>
      <c r="D15" s="454"/>
      <c r="E15" s="454"/>
      <c r="F15" s="454"/>
      <c r="G15" s="454"/>
      <c r="H15" s="454"/>
      <c r="I15" s="452"/>
      <c r="J15" s="254"/>
      <c r="K15" s="76"/>
      <c r="L15" s="74"/>
      <c r="M15" s="74"/>
      <c r="N15" s="74"/>
      <c r="O15" s="74"/>
      <c r="P15" s="74"/>
    </row>
    <row r="16" spans="2:16" x14ac:dyDescent="0.2">
      <c r="B16" s="75"/>
      <c r="C16" s="453"/>
      <c r="D16" s="454"/>
      <c r="E16" s="454"/>
      <c r="F16" s="454"/>
      <c r="G16" s="454"/>
      <c r="H16" s="454"/>
      <c r="I16" s="452"/>
      <c r="J16" s="254"/>
      <c r="K16" s="76"/>
      <c r="L16" s="74"/>
      <c r="M16" s="74"/>
      <c r="N16" s="74"/>
      <c r="O16" s="74"/>
      <c r="P16" s="74"/>
    </row>
    <row r="17" spans="2:16" x14ac:dyDescent="0.2">
      <c r="B17" s="75"/>
      <c r="C17" s="453"/>
      <c r="D17" s="454"/>
      <c r="E17" s="454"/>
      <c r="F17" s="454"/>
      <c r="G17" s="454"/>
      <c r="H17" s="454"/>
      <c r="I17" s="452"/>
      <c r="J17" s="254"/>
      <c r="K17" s="76"/>
      <c r="L17" s="74"/>
      <c r="M17" s="74"/>
      <c r="N17" s="74"/>
      <c r="O17" s="74"/>
      <c r="P17" s="74"/>
    </row>
    <row r="18" spans="2:16" x14ac:dyDescent="0.2">
      <c r="B18" s="75"/>
      <c r="C18" s="453"/>
      <c r="D18" s="454"/>
      <c r="E18" s="454"/>
      <c r="F18" s="454"/>
      <c r="G18" s="454"/>
      <c r="H18" s="454"/>
      <c r="I18" s="452"/>
      <c r="J18" s="254"/>
      <c r="K18" s="76"/>
      <c r="L18" s="74"/>
      <c r="M18" s="74"/>
      <c r="N18" s="74"/>
      <c r="O18" s="74"/>
      <c r="P18" s="74"/>
    </row>
    <row r="19" spans="2:16" ht="15" customHeight="1" x14ac:dyDescent="0.2">
      <c r="B19" s="74"/>
      <c r="C19" s="74"/>
      <c r="D19" s="74"/>
      <c r="E19" s="74"/>
      <c r="F19" s="74"/>
      <c r="G19" s="74"/>
      <c r="H19" s="74"/>
      <c r="I19" s="74"/>
      <c r="J19" s="255"/>
      <c r="K19" s="74"/>
      <c r="L19" s="74"/>
      <c r="M19" s="74"/>
      <c r="N19" s="74"/>
      <c r="O19" s="74"/>
      <c r="P19" s="74"/>
    </row>
    <row r="20" spans="2:16" x14ac:dyDescent="0.2">
      <c r="B20" s="484" t="s">
        <v>8</v>
      </c>
      <c r="C20" s="471"/>
      <c r="D20" s="485" t="s">
        <v>147</v>
      </c>
      <c r="E20" s="470"/>
      <c r="F20" s="470"/>
      <c r="G20" s="470"/>
      <c r="H20" s="470"/>
      <c r="I20" s="471"/>
      <c r="J20" s="255"/>
      <c r="K20" s="74"/>
      <c r="L20" s="74"/>
      <c r="M20" s="74"/>
      <c r="N20" s="74"/>
      <c r="O20" s="74"/>
      <c r="P20" s="74"/>
    </row>
    <row r="21" spans="2:16" x14ac:dyDescent="0.2">
      <c r="B21" s="472"/>
      <c r="C21" s="474"/>
      <c r="D21" s="472"/>
      <c r="E21" s="473"/>
      <c r="F21" s="473"/>
      <c r="G21" s="473"/>
      <c r="H21" s="473"/>
      <c r="I21" s="474"/>
      <c r="J21" s="255"/>
      <c r="K21" s="74"/>
      <c r="L21" s="74"/>
      <c r="M21" s="74"/>
      <c r="N21" s="74"/>
      <c r="O21" s="74"/>
      <c r="P21" s="74"/>
    </row>
    <row r="22" spans="2:16" ht="15" customHeight="1" x14ac:dyDescent="0.2">
      <c r="B22" s="74"/>
      <c r="C22" s="74"/>
      <c r="D22" s="74"/>
      <c r="E22" s="74"/>
      <c r="F22" s="74"/>
      <c r="G22" s="74"/>
      <c r="H22" s="74"/>
      <c r="I22" s="74"/>
      <c r="J22" s="255"/>
      <c r="K22" s="74"/>
      <c r="L22" s="74"/>
      <c r="M22" s="74"/>
      <c r="N22" s="74"/>
      <c r="O22" s="74"/>
      <c r="P22" s="74"/>
    </row>
    <row r="23" spans="2:16" ht="15" customHeight="1" x14ac:dyDescent="0.2">
      <c r="B23" s="74"/>
      <c r="C23" s="74"/>
      <c r="D23" s="74"/>
      <c r="E23" s="74"/>
      <c r="F23" s="74"/>
      <c r="G23" s="74"/>
      <c r="H23" s="74"/>
      <c r="I23" s="74"/>
      <c r="J23" s="233" t="s">
        <v>262</v>
      </c>
      <c r="K23" s="84" t="s">
        <v>263</v>
      </c>
      <c r="L23" s="74"/>
      <c r="M23" s="74"/>
      <c r="N23" s="74"/>
      <c r="O23" s="74"/>
      <c r="P23" s="74"/>
    </row>
    <row r="24" spans="2:16" x14ac:dyDescent="0.2">
      <c r="B24" s="484" t="s">
        <v>12</v>
      </c>
      <c r="C24" s="471"/>
      <c r="D24" s="485" t="str">
        <f>+'2.NOMBRE'!H13</f>
        <v>PREVENCIÓN DE LA ENFERMEDAD Y  PROMOCIÓN DE LA SALUD EN LA COMUNA 12 LA AMERICA</v>
      </c>
      <c r="E24" s="470"/>
      <c r="F24" s="470"/>
      <c r="G24" s="470"/>
      <c r="H24" s="470"/>
      <c r="I24" s="470"/>
      <c r="J24" s="481">
        <f>'5.SELECCIÓN ODS'!H9</f>
        <v>3</v>
      </c>
      <c r="K24" s="481" t="str">
        <f>'5.SELECCIÓN ODS'!H13</f>
        <v>3.4</v>
      </c>
      <c r="L24" s="74"/>
      <c r="M24" s="74"/>
      <c r="N24" s="74"/>
      <c r="O24" s="74"/>
      <c r="P24" s="74"/>
    </row>
    <row r="25" spans="2:16" x14ac:dyDescent="0.2">
      <c r="B25" s="472"/>
      <c r="C25" s="474"/>
      <c r="D25" s="472"/>
      <c r="E25" s="473"/>
      <c r="F25" s="473"/>
      <c r="G25" s="473"/>
      <c r="H25" s="473"/>
      <c r="I25" s="473"/>
      <c r="J25" s="481"/>
      <c r="K25" s="481"/>
      <c r="L25" s="74"/>
      <c r="M25" s="74"/>
      <c r="N25" s="74"/>
      <c r="O25" s="74"/>
      <c r="P25" s="74"/>
    </row>
    <row r="26" spans="2:16" ht="12" customHeight="1" x14ac:dyDescent="0.2">
      <c r="B26" s="74"/>
      <c r="C26" s="74"/>
      <c r="D26" s="74"/>
      <c r="E26" s="74"/>
      <c r="F26" s="74"/>
      <c r="G26" s="74"/>
      <c r="H26" s="74"/>
      <c r="I26" s="74"/>
      <c r="J26" s="255"/>
      <c r="K26" s="74"/>
      <c r="L26" s="74"/>
      <c r="M26" s="74"/>
      <c r="N26" s="74"/>
      <c r="O26" s="74"/>
      <c r="P26" s="74"/>
    </row>
    <row r="27" spans="2:16" ht="15" customHeight="1" x14ac:dyDescent="0.2">
      <c r="B27" s="74"/>
      <c r="C27" s="74"/>
      <c r="D27" s="74"/>
      <c r="E27" s="74"/>
      <c r="F27" s="74"/>
      <c r="G27" s="74"/>
      <c r="H27" s="74"/>
      <c r="I27" s="74"/>
      <c r="J27" s="255"/>
      <c r="K27" s="74"/>
      <c r="L27" s="74"/>
      <c r="M27" s="74"/>
      <c r="N27" s="74"/>
      <c r="O27" s="74"/>
      <c r="P27" s="74"/>
    </row>
    <row r="28" spans="2:16" ht="15" customHeight="1" x14ac:dyDescent="0.2">
      <c r="B28" s="74"/>
      <c r="C28" s="74"/>
      <c r="D28" s="74"/>
      <c r="E28" s="74"/>
      <c r="F28" s="74"/>
      <c r="G28" s="74"/>
      <c r="H28" s="74"/>
      <c r="I28" s="74"/>
      <c r="J28" s="255"/>
      <c r="K28" s="74"/>
      <c r="L28" s="74"/>
      <c r="M28" s="74"/>
      <c r="N28" s="74"/>
      <c r="O28" s="74"/>
      <c r="P28" s="74"/>
    </row>
    <row r="29" spans="2:16" ht="42.75" customHeight="1" x14ac:dyDescent="0.2">
      <c r="B29" s="464" t="s">
        <v>250</v>
      </c>
      <c r="C29" s="452"/>
      <c r="D29" s="77" t="s">
        <v>251</v>
      </c>
      <c r="E29" s="464" t="s">
        <v>252</v>
      </c>
      <c r="F29" s="454"/>
      <c r="G29" s="452"/>
      <c r="H29" s="77" t="s">
        <v>253</v>
      </c>
      <c r="I29" s="77" t="s">
        <v>57</v>
      </c>
      <c r="J29" s="77" t="s">
        <v>58</v>
      </c>
      <c r="K29" s="486" t="s">
        <v>254</v>
      </c>
      <c r="L29" s="452"/>
      <c r="M29" s="78" t="s">
        <v>255</v>
      </c>
      <c r="N29" s="78" t="s">
        <v>256</v>
      </c>
      <c r="O29" s="78" t="s">
        <v>257</v>
      </c>
      <c r="P29" s="79" t="s">
        <v>258</v>
      </c>
    </row>
    <row r="30" spans="2:16" ht="35.25" customHeight="1" x14ac:dyDescent="0.2">
      <c r="B30" s="451" t="str">
        <f>+Proyeccion!B4</f>
        <v>Medellín me cuida convivencia</v>
      </c>
      <c r="C30" s="452"/>
      <c r="D30" s="238" t="str">
        <f>+Proyeccion!C4</f>
        <v>350 familias</v>
      </c>
      <c r="E30" s="453" t="str">
        <f>+'4.BENEFICIARIOS Y ACCIONES'!G60</f>
        <v>1.1.1_Implementar estrategias de IEC-M, autocuidado de la salud mental en Convivencia (MMC_Conv)_C12</v>
      </c>
      <c r="F30" s="454"/>
      <c r="G30" s="452"/>
      <c r="H30" s="80" t="str">
        <f>+'4.BENEFICIARIOS Y ACCIONES'!J60</f>
        <v>familias</v>
      </c>
      <c r="I30" s="239">
        <f>+'4.BENEFICIARIOS Y ACCIONES'!K60</f>
        <v>350</v>
      </c>
      <c r="J30" s="256">
        <f>+'4.BENEFICIARIOS Y ACCIONES'!L60</f>
        <v>1186500000</v>
      </c>
      <c r="K30" s="455">
        <f>+Proyeccion!N4</f>
        <v>0</v>
      </c>
      <c r="L30" s="456"/>
      <c r="M30" s="81"/>
      <c r="N30" s="82"/>
      <c r="O30" s="286">
        <f>+Proyeccion!O4</f>
        <v>0</v>
      </c>
      <c r="P30" s="304">
        <f>+Proyeccion!M4</f>
        <v>0</v>
      </c>
    </row>
    <row r="31" spans="2:16" ht="35.25" customHeight="1" x14ac:dyDescent="0.2">
      <c r="B31" s="451" t="str">
        <f>+Proyeccion!B5</f>
        <v xml:space="preserve">Prevención en salud mental para los niños en temas tecnológicos </v>
      </c>
      <c r="C31" s="452"/>
      <c r="D31" s="238">
        <f>+Proyeccion!C6</f>
        <v>300</v>
      </c>
      <c r="E31" s="453" t="str">
        <f>+'4.BENEFICIARIOS Y ACCIONES'!G61</f>
        <v>1.2.1_Realizar campañas de prevención en el consumo de sustancias psicoactivas en la C12</v>
      </c>
      <c r="F31" s="454"/>
      <c r="G31" s="452"/>
      <c r="H31" s="80" t="str">
        <f>+'4.BENEFICIARIOS Y ACCIONES'!J61</f>
        <v>CE</v>
      </c>
      <c r="I31" s="239">
        <f>+'4.BENEFICIARIOS Y ACCIONES'!K61</f>
        <v>1</v>
      </c>
      <c r="J31" s="286">
        <f>+'4.BENEFICIARIOS Y ACCIONES'!L61</f>
        <v>96000000</v>
      </c>
      <c r="K31" s="455">
        <f>+Proyeccion!N5</f>
        <v>0</v>
      </c>
      <c r="L31" s="456"/>
      <c r="M31" s="81"/>
      <c r="N31" s="82"/>
      <c r="O31" s="286">
        <f>+Proyeccion!O5</f>
        <v>0</v>
      </c>
      <c r="P31" s="304" t="str">
        <f>+Proyeccion!M5</f>
        <v>La estrategia Tomarnos el Mundo realiza intervensiones de prevención de adicciones incluyendo la ludopatia</v>
      </c>
    </row>
    <row r="32" spans="2:16" ht="35.25" customHeight="1" x14ac:dyDescent="0.2">
      <c r="B32" s="451" t="str">
        <f>+Proyeccion!B6</f>
        <v>Estilos de vida saludable</v>
      </c>
      <c r="C32" s="452"/>
      <c r="D32" s="238" t="str">
        <f>+Proyeccion!C7</f>
        <v>650 benficiarios (25% adulto mayor y el 75% el resto en la comunidad) de 13 a 59 años</v>
      </c>
      <c r="E32" s="453" t="str">
        <f>+'4.BENEFICIARIOS Y ACCIONES'!G62</f>
        <v>1.3.1_Realizar el programa de formación en los hábitos y estilos de vida Saludables en familia_(EVS)_C12</v>
      </c>
      <c r="F32" s="454"/>
      <c r="G32" s="452"/>
      <c r="H32" s="80" t="str">
        <f>+'4.BENEFICIARIOS Y ACCIONES'!J62</f>
        <v>Personas</v>
      </c>
      <c r="I32" s="239">
        <f>+'4.BENEFICIARIOS Y ACCIONES'!K62</f>
        <v>340</v>
      </c>
      <c r="J32" s="286">
        <f>+'4.BENEFICIARIOS Y ACCIONES'!L62</f>
        <v>131311000</v>
      </c>
      <c r="K32" s="455">
        <f>+Proyeccion!N6</f>
        <v>0</v>
      </c>
      <c r="L32" s="456"/>
      <c r="M32" s="81"/>
      <c r="N32" s="82"/>
      <c r="O32" s="286">
        <f>+Proyeccion!O6</f>
        <v>0</v>
      </c>
      <c r="P32" s="304">
        <f>+Proyeccion!M6</f>
        <v>0</v>
      </c>
    </row>
    <row r="33" spans="2:16" s="232" customFormat="1" ht="35.25" customHeight="1" x14ac:dyDescent="0.2">
      <c r="B33" s="451" t="str">
        <f>+Proyeccion!B7</f>
        <v xml:space="preserve">Salud visual </v>
      </c>
      <c r="C33" s="452"/>
      <c r="D33" s="238" t="str">
        <f>+Proyeccion!C9</f>
        <v>100 (Continuidad
y Nuevos)</v>
      </c>
      <c r="E33" s="453" t="str">
        <f>+'4.BENEFICIARIOS Y ACCIONES'!G63</f>
        <v>1.4.1_Realizar estrategia  salud visual a personas mayores de 13 años y el 25% mayores de 60 años _C12</v>
      </c>
      <c r="F33" s="454"/>
      <c r="G33" s="452"/>
      <c r="H33" s="80" t="str">
        <f>+'4.BENEFICIARIOS Y ACCIONES'!J63</f>
        <v>Personas</v>
      </c>
      <c r="I33" s="239">
        <f>+'4.BENEFICIARIOS Y ACCIONES'!K63</f>
        <v>650</v>
      </c>
      <c r="J33" s="286">
        <f>+'4.BENEFICIARIOS Y ACCIONES'!L63</f>
        <v>200200000</v>
      </c>
      <c r="K33" s="455">
        <f>+Proyeccion!N7</f>
        <v>0</v>
      </c>
      <c r="L33" s="456"/>
      <c r="M33" s="81"/>
      <c r="N33" s="82"/>
      <c r="O33" s="286">
        <f>+Proyeccion!O7</f>
        <v>0</v>
      </c>
      <c r="P33" s="304">
        <f>+Proyeccion!M7</f>
        <v>0</v>
      </c>
    </row>
    <row r="34" spans="2:16" s="232" customFormat="1" ht="35.25" customHeight="1" x14ac:dyDescent="0.2">
      <c r="B34" s="451" t="str">
        <f>+Proyeccion!B8</f>
        <v xml:space="preserve">Protesis parciales y totales </v>
      </c>
      <c r="C34" s="452"/>
      <c r="D34" s="238">
        <f>+Proyeccion!C10</f>
        <v>200</v>
      </c>
      <c r="E34" s="453" t="str">
        <f>+'4.BENEFICIARIOS Y ACCIONES'!G64</f>
        <v>1.4.2_Elaborar prótesis dentales removibles mucosoportadas, para personas de 18 en adelante_C12</v>
      </c>
      <c r="F34" s="454"/>
      <c r="G34" s="452"/>
      <c r="H34" s="80" t="str">
        <f>+'4.BENEFICIARIOS Y ACCIONES'!J64</f>
        <v>Personas</v>
      </c>
      <c r="I34" s="239">
        <f>+'4.BENEFICIARIOS Y ACCIONES'!K64</f>
        <v>200</v>
      </c>
      <c r="J34" s="286">
        <f>+'4.BENEFICIARIOS Y ACCIONES'!L64</f>
        <v>216000000</v>
      </c>
      <c r="K34" s="455">
        <f>+Proyeccion!N8</f>
        <v>0</v>
      </c>
      <c r="L34" s="456"/>
      <c r="M34" s="81"/>
      <c r="N34" s="82"/>
      <c r="O34" s="286">
        <f>+Proyeccion!O8</f>
        <v>0</v>
      </c>
      <c r="P34" s="304">
        <f>+Proyeccion!M8</f>
        <v>0</v>
      </c>
    </row>
    <row r="35" spans="2:16" s="232" customFormat="1" ht="35.25" customHeight="1" x14ac:dyDescent="0.2">
      <c r="B35" s="451" t="str">
        <f>+Proyeccion!B9</f>
        <v>Ortodoncia preventiva para niños y con continuidad</v>
      </c>
      <c r="C35" s="452"/>
      <c r="D35" s="238" t="str">
        <f>+Proyeccion!C11</f>
        <v>300 personas</v>
      </c>
      <c r="E35" s="453" t="str">
        <f>+'4.BENEFICIARIOS Y ACCIONES'!G65</f>
        <v>1.4.3_Realizar estrategia salud Bucal en ortodoncia pediatrica para niños y niñas de 6 a 10 años_C12</v>
      </c>
      <c r="F35" s="454"/>
      <c r="G35" s="452"/>
      <c r="H35" s="80" t="str">
        <f>+'4.BENEFICIARIOS Y ACCIONES'!J65</f>
        <v>Personas</v>
      </c>
      <c r="I35" s="239">
        <f>+'4.BENEFICIARIOS Y ACCIONES'!K65</f>
        <v>100</v>
      </c>
      <c r="J35" s="286">
        <f>+'4.BENEFICIARIOS Y ACCIONES'!L65</f>
        <v>133290000</v>
      </c>
      <c r="K35" s="455">
        <f>+Proyeccion!N9</f>
        <v>0</v>
      </c>
      <c r="L35" s="456"/>
      <c r="M35" s="81"/>
      <c r="N35" s="82"/>
      <c r="O35" s="286">
        <f>+Proyeccion!O9</f>
        <v>0</v>
      </c>
      <c r="P35" s="304">
        <f>+Proyeccion!M9</f>
        <v>0</v>
      </c>
    </row>
    <row r="36" spans="2:16" s="267" customFormat="1" ht="35.25" customHeight="1" x14ac:dyDescent="0.2">
      <c r="B36" s="451" t="str">
        <f>+Proyeccion!B10</f>
        <v>Coaching 13 años en adelante</v>
      </c>
      <c r="C36" s="452"/>
      <c r="D36" s="238">
        <f>+Proyeccion!C5</f>
        <v>100</v>
      </c>
      <c r="E36" s="453" t="str">
        <f>+'4.BENEFICIARIOS Y ACCIONES'!G66</f>
        <v>1.5.1_Realizar capacitación en Coaching para la comunidad y lideres en Habitos saludables_C12</v>
      </c>
      <c r="F36" s="454"/>
      <c r="G36" s="452"/>
      <c r="H36" s="80" t="str">
        <f>+'4.BENEFICIARIOS Y ACCIONES'!J66</f>
        <v>Personas</v>
      </c>
      <c r="I36" s="239">
        <f>+'4.BENEFICIARIOS Y ACCIONES'!K66</f>
        <v>200</v>
      </c>
      <c r="J36" s="286">
        <f>+'4.BENEFICIARIOS Y ACCIONES'!L66</f>
        <v>85000000</v>
      </c>
      <c r="K36" s="455">
        <f>+Proyeccion!N10</f>
        <v>0</v>
      </c>
      <c r="L36" s="456"/>
      <c r="M36" s="81"/>
      <c r="N36" s="82"/>
      <c r="O36" s="286">
        <f>+Proyeccion!O10</f>
        <v>0</v>
      </c>
      <c r="P36" s="304">
        <f>+Proyeccion!M10</f>
        <v>0</v>
      </c>
    </row>
    <row r="37" spans="2:16" s="309" customFormat="1" ht="35.25" customHeight="1" x14ac:dyDescent="0.2">
      <c r="B37" s="451" t="str">
        <f>+Proyeccion!B11</f>
        <v>Vacunación neumococo</v>
      </c>
      <c r="C37" s="452"/>
      <c r="D37" s="238" t="e">
        <f>+Proyeccion!#REF!</f>
        <v>#REF!</v>
      </c>
      <c r="E37" s="451" t="str">
        <f>+'4.BENEFICIARIOS Y ACCIONES'!G67</f>
        <v>1.6.1_Aplicar el biologico Neumococo Prevenal personas mayores de 50 años, C12</v>
      </c>
      <c r="F37" s="482"/>
      <c r="G37" s="483"/>
      <c r="H37" s="80" t="str">
        <f>+'4.BENEFICIARIOS Y ACCIONES'!J67</f>
        <v>Personas</v>
      </c>
      <c r="I37" s="239">
        <f>+'4.BENEFICIARIOS Y ACCIONES'!K67</f>
        <v>300</v>
      </c>
      <c r="J37" s="286">
        <f>+'4.BENEFICIARIOS Y ACCIONES'!L67</f>
        <v>37500000</v>
      </c>
      <c r="K37" s="455">
        <f>+Proyeccion!N11</f>
        <v>0</v>
      </c>
      <c r="L37" s="456"/>
      <c r="M37" s="81"/>
      <c r="N37" s="82"/>
      <c r="O37" s="286">
        <f>+Proyeccion!O11</f>
        <v>0</v>
      </c>
      <c r="P37" s="304">
        <f>+Proyeccion!M11</f>
        <v>0</v>
      </c>
    </row>
    <row r="38" spans="2:16" s="309" customFormat="1" ht="35.25" customHeight="1" x14ac:dyDescent="0.2">
      <c r="B38" s="451" t="str">
        <f>+Proyeccion!B12</f>
        <v>Prevención y promoción de enfermedades de transmisión sexual en jóvenes y adultos</v>
      </c>
      <c r="C38" s="452"/>
      <c r="D38" s="238" t="e">
        <f>+Proyeccion!#REF!</f>
        <v>#REF!</v>
      </c>
      <c r="E38" s="451" t="str">
        <f>+'4.BENEFICIARIOS Y ACCIONES'!G68</f>
        <v>1.7.1_Realizar campaña de Centros de escucha  en prevención del embarazo educación sexual (CE-SSR)_C</v>
      </c>
      <c r="F38" s="482"/>
      <c r="G38" s="483"/>
      <c r="H38" s="80" t="str">
        <f>+'4.BENEFICIARIOS Y ACCIONES'!J68</f>
        <v>Personas</v>
      </c>
      <c r="I38" s="239">
        <f>+'4.BENEFICIARIOS Y ACCIONES'!K68</f>
        <v>1</v>
      </c>
      <c r="J38" s="286">
        <f>+'4.BENEFICIARIOS Y ACCIONES'!L68</f>
        <v>130000000</v>
      </c>
      <c r="K38" s="455">
        <f>+Proyeccion!N12</f>
        <v>0</v>
      </c>
      <c r="L38" s="456"/>
      <c r="M38" s="81"/>
      <c r="N38" s="82"/>
      <c r="O38" s="286">
        <f>+Proyeccion!O12</f>
        <v>0</v>
      </c>
      <c r="P38" s="304" t="str">
        <f>+Proyeccion!M12</f>
        <v>El Centro de Escucha de SSR esta para atender aprox 600 personas</v>
      </c>
    </row>
    <row r="39" spans="2:16" s="309" customFormat="1" x14ac:dyDescent="0.2">
      <c r="B39" s="451"/>
      <c r="C39" s="452"/>
      <c r="D39" s="238"/>
      <c r="E39" s="451"/>
      <c r="F39" s="482"/>
      <c r="G39" s="483"/>
      <c r="H39" s="80"/>
      <c r="I39" s="239"/>
      <c r="J39" s="286"/>
      <c r="K39" s="455"/>
      <c r="L39" s="456"/>
      <c r="M39" s="81"/>
      <c r="N39" s="82"/>
      <c r="O39" s="286"/>
      <c r="P39" s="304"/>
    </row>
    <row r="40" spans="2:16" s="309" customFormat="1" x14ac:dyDescent="0.2">
      <c r="B40" s="451"/>
      <c r="C40" s="452"/>
      <c r="D40" s="238"/>
      <c r="E40" s="451"/>
      <c r="F40" s="482"/>
      <c r="G40" s="483"/>
      <c r="H40" s="80"/>
      <c r="I40" s="239"/>
      <c r="J40" s="286"/>
      <c r="K40" s="455"/>
      <c r="L40" s="456"/>
      <c r="M40" s="81"/>
      <c r="N40" s="82"/>
      <c r="O40" s="286"/>
      <c r="P40" s="304"/>
    </row>
    <row r="41" spans="2:16" s="309" customFormat="1" x14ac:dyDescent="0.2">
      <c r="B41" s="451"/>
      <c r="C41" s="452"/>
      <c r="D41" s="238"/>
      <c r="E41" s="451"/>
      <c r="F41" s="482"/>
      <c r="G41" s="483"/>
      <c r="H41" s="80"/>
      <c r="I41" s="239"/>
      <c r="J41" s="286"/>
      <c r="K41" s="455"/>
      <c r="L41" s="456"/>
      <c r="M41" s="81"/>
      <c r="N41" s="82"/>
      <c r="O41" s="286"/>
      <c r="P41" s="304"/>
    </row>
    <row r="42" spans="2:16" s="309" customFormat="1" x14ac:dyDescent="0.2">
      <c r="B42" s="451"/>
      <c r="C42" s="452"/>
      <c r="D42" s="238"/>
      <c r="E42" s="451"/>
      <c r="F42" s="482"/>
      <c r="G42" s="483"/>
      <c r="H42" s="80"/>
      <c r="I42" s="239"/>
      <c r="J42" s="286"/>
      <c r="K42" s="455"/>
      <c r="L42" s="456"/>
      <c r="M42" s="81"/>
      <c r="N42" s="82"/>
      <c r="O42" s="286"/>
      <c r="P42" s="304"/>
    </row>
    <row r="43" spans="2:16" s="309" customFormat="1" x14ac:dyDescent="0.2">
      <c r="B43" s="451"/>
      <c r="C43" s="452"/>
      <c r="D43" s="238"/>
      <c r="E43" s="453"/>
      <c r="F43" s="454"/>
      <c r="G43" s="452"/>
      <c r="H43" s="80"/>
      <c r="I43" s="239"/>
      <c r="J43" s="286"/>
      <c r="K43" s="455"/>
      <c r="L43" s="456"/>
      <c r="M43" s="81"/>
      <c r="N43" s="82"/>
      <c r="O43" s="286"/>
      <c r="P43" s="304"/>
    </row>
    <row r="44" spans="2:16" x14ac:dyDescent="0.2">
      <c r="B44" s="451"/>
      <c r="C44" s="452"/>
      <c r="D44" s="238"/>
      <c r="E44" s="453"/>
      <c r="F44" s="454"/>
      <c r="G44" s="452"/>
      <c r="H44" s="80"/>
      <c r="I44" s="239"/>
      <c r="J44" s="268"/>
      <c r="K44" s="455"/>
      <c r="L44" s="456"/>
      <c r="M44" s="81"/>
      <c r="N44" s="82"/>
      <c r="O44" s="286"/>
      <c r="P44" s="304"/>
    </row>
    <row r="45" spans="2:16" ht="15.75" customHeight="1" x14ac:dyDescent="0.2">
      <c r="B45" s="74"/>
      <c r="C45" s="74"/>
      <c r="D45" s="74"/>
      <c r="E45" s="74"/>
      <c r="F45" s="74"/>
      <c r="G45" s="74"/>
      <c r="H45" s="74"/>
      <c r="I45" s="74"/>
      <c r="J45" s="255"/>
      <c r="K45" s="74"/>
      <c r="L45" s="74"/>
      <c r="M45" s="74"/>
      <c r="N45" s="74"/>
      <c r="O45" s="74"/>
      <c r="P45" s="74"/>
    </row>
    <row r="46" spans="2:16" ht="29.25" customHeight="1" x14ac:dyDescent="0.25">
      <c r="B46" s="74"/>
      <c r="C46" s="464" t="s">
        <v>259</v>
      </c>
      <c r="D46" s="452"/>
      <c r="E46" s="465">
        <f>SUM(J30:J44)</f>
        <v>2215801000</v>
      </c>
      <c r="F46" s="466"/>
      <c r="G46" s="466"/>
      <c r="H46" s="467"/>
      <c r="I46" s="74"/>
      <c r="J46" s="255"/>
      <c r="K46" s="468" t="s">
        <v>260</v>
      </c>
      <c r="L46" s="452"/>
      <c r="M46" s="465">
        <f>SUM(O30:O44)</f>
        <v>0</v>
      </c>
      <c r="N46" s="466"/>
      <c r="O46" s="467"/>
      <c r="P46" s="74"/>
    </row>
    <row r="47" spans="2:16" ht="15.75" customHeight="1" x14ac:dyDescent="0.2">
      <c r="B47" s="74"/>
      <c r="C47" s="74"/>
      <c r="D47" s="74"/>
      <c r="E47" s="74"/>
      <c r="F47" s="74"/>
      <c r="G47" s="74"/>
      <c r="H47" s="74"/>
      <c r="I47" s="74"/>
      <c r="J47" s="255"/>
      <c r="K47" s="74"/>
      <c r="L47" s="74"/>
      <c r="M47" s="74"/>
      <c r="N47" s="74"/>
      <c r="O47" s="74"/>
      <c r="P47" s="74"/>
    </row>
    <row r="48" spans="2:16" ht="15.75" customHeight="1" x14ac:dyDescent="0.2">
      <c r="B48" s="74"/>
      <c r="C48" s="74"/>
      <c r="D48" s="74"/>
      <c r="E48" s="74"/>
      <c r="F48" s="74"/>
      <c r="G48" s="74"/>
      <c r="H48" s="74"/>
      <c r="I48" s="74"/>
      <c r="J48" s="255"/>
      <c r="K48" s="74"/>
      <c r="L48" s="74"/>
      <c r="M48" s="74"/>
      <c r="N48" s="74"/>
      <c r="O48" s="74"/>
      <c r="P48" s="74"/>
    </row>
    <row r="49" spans="2:16" ht="15.75" customHeight="1" x14ac:dyDescent="0.2">
      <c r="B49" s="74"/>
      <c r="C49" s="74"/>
      <c r="D49" s="74"/>
      <c r="E49" s="74"/>
      <c r="F49" s="74"/>
      <c r="G49" s="74"/>
      <c r="H49" s="74"/>
      <c r="I49" s="74"/>
      <c r="J49" s="255"/>
      <c r="K49" s="74"/>
      <c r="L49" s="74"/>
      <c r="M49" s="74"/>
      <c r="N49" s="74"/>
      <c r="O49" s="74"/>
      <c r="P49" s="74"/>
    </row>
    <row r="50" spans="2:16" ht="15.75" customHeight="1" x14ac:dyDescent="0.2">
      <c r="B50" s="74"/>
      <c r="C50" s="74"/>
      <c r="D50" s="74"/>
      <c r="E50" s="74"/>
      <c r="F50" s="74"/>
      <c r="G50" s="74"/>
      <c r="H50" s="74"/>
      <c r="I50" s="74"/>
      <c r="J50" s="255"/>
      <c r="K50" s="74"/>
      <c r="L50" s="74"/>
      <c r="M50" s="74"/>
      <c r="N50" s="74"/>
      <c r="O50" s="74"/>
      <c r="P50" s="74"/>
    </row>
    <row r="51" spans="2:16" ht="15.75" customHeight="1" x14ac:dyDescent="0.2">
      <c r="B51" s="74"/>
      <c r="C51" s="74"/>
      <c r="D51" s="74"/>
      <c r="E51" s="74"/>
      <c r="F51" s="74"/>
      <c r="G51" s="74"/>
      <c r="H51" s="74"/>
      <c r="I51" s="74"/>
      <c r="J51" s="255"/>
      <c r="K51" s="74"/>
      <c r="L51" s="74"/>
      <c r="M51" s="74"/>
      <c r="N51" s="74"/>
      <c r="O51" s="74"/>
      <c r="P51" s="74"/>
    </row>
    <row r="52" spans="2:16" ht="15.75" customHeight="1" x14ac:dyDescent="0.2">
      <c r="B52" s="74"/>
      <c r="C52" s="74"/>
      <c r="D52" s="74"/>
      <c r="E52" s="74"/>
      <c r="F52" s="74"/>
      <c r="G52" s="74"/>
      <c r="H52" s="74"/>
      <c r="I52" s="74"/>
      <c r="J52" s="255"/>
      <c r="K52" s="74"/>
      <c r="L52" s="74"/>
      <c r="M52" s="74"/>
      <c r="N52" s="74"/>
      <c r="O52" s="74"/>
      <c r="P52" s="74"/>
    </row>
    <row r="53" spans="2:16" ht="15.75" customHeight="1" x14ac:dyDescent="0.2">
      <c r="B53" s="74"/>
      <c r="C53" s="74"/>
      <c r="D53" s="74"/>
      <c r="E53" s="74"/>
      <c r="F53" s="74"/>
      <c r="G53" s="74"/>
      <c r="H53" s="74"/>
      <c r="I53" s="74"/>
      <c r="J53" s="255"/>
      <c r="K53" s="74"/>
      <c r="L53" s="74"/>
      <c r="M53" s="74"/>
      <c r="N53" s="74"/>
      <c r="O53" s="74"/>
      <c r="P53" s="74"/>
    </row>
    <row r="54" spans="2:16" ht="15.75" customHeight="1" x14ac:dyDescent="0.2">
      <c r="B54" s="74"/>
      <c r="C54" s="74"/>
      <c r="D54" s="74"/>
      <c r="E54" s="74"/>
      <c r="F54" s="74"/>
      <c r="G54" s="74"/>
      <c r="H54" s="74"/>
      <c r="I54" s="74"/>
      <c r="J54" s="255"/>
      <c r="K54" s="74"/>
      <c r="L54" s="74"/>
      <c r="M54" s="74"/>
      <c r="N54" s="74"/>
      <c r="O54" s="74"/>
      <c r="P54" s="74"/>
    </row>
    <row r="55" spans="2:16" ht="15.75" customHeight="1" x14ac:dyDescent="0.2">
      <c r="B55" s="74"/>
      <c r="C55" s="74"/>
      <c r="D55" s="74"/>
      <c r="E55" s="74"/>
      <c r="F55" s="74"/>
      <c r="G55" s="74"/>
      <c r="H55" s="74"/>
      <c r="I55" s="74"/>
      <c r="J55" s="255"/>
      <c r="K55" s="74"/>
      <c r="L55" s="74"/>
      <c r="M55" s="74"/>
      <c r="N55" s="74"/>
      <c r="O55" s="74"/>
      <c r="P55" s="74"/>
    </row>
    <row r="56" spans="2:16" ht="15.75" customHeight="1" x14ac:dyDescent="0.2">
      <c r="B56" s="74"/>
      <c r="C56" s="74"/>
      <c r="D56" s="74"/>
      <c r="E56" s="74"/>
      <c r="F56" s="74"/>
      <c r="G56" s="74"/>
      <c r="H56" s="74"/>
      <c r="I56" s="74"/>
      <c r="J56" s="255"/>
      <c r="K56" s="74"/>
      <c r="L56" s="74"/>
      <c r="M56" s="74"/>
      <c r="N56" s="74"/>
      <c r="O56" s="74"/>
      <c r="P56" s="74"/>
    </row>
    <row r="57" spans="2:16" ht="15.75" customHeight="1" x14ac:dyDescent="0.2">
      <c r="B57" s="74"/>
      <c r="C57" s="74"/>
      <c r="D57" s="74"/>
      <c r="E57" s="74"/>
      <c r="F57" s="74"/>
      <c r="G57" s="74"/>
      <c r="H57" s="74"/>
      <c r="I57" s="74"/>
      <c r="J57" s="255"/>
      <c r="K57" s="74"/>
      <c r="L57" s="74"/>
      <c r="M57" s="74"/>
      <c r="N57" s="74"/>
      <c r="O57" s="74"/>
      <c r="P57" s="74"/>
    </row>
    <row r="58" spans="2:16" ht="15.75" customHeight="1" x14ac:dyDescent="0.2">
      <c r="B58" s="74"/>
      <c r="C58" s="74"/>
      <c r="D58" s="74"/>
      <c r="E58" s="74"/>
      <c r="F58" s="74"/>
      <c r="G58" s="74"/>
      <c r="H58" s="74"/>
      <c r="I58" s="74"/>
      <c r="J58" s="255"/>
      <c r="K58" s="74"/>
      <c r="L58" s="74"/>
      <c r="M58" s="74"/>
      <c r="N58" s="74"/>
      <c r="O58" s="74"/>
      <c r="P58" s="74"/>
    </row>
    <row r="59" spans="2:16" ht="15.75" customHeight="1" x14ac:dyDescent="0.2">
      <c r="B59" s="74"/>
      <c r="C59" s="74"/>
      <c r="D59" s="74"/>
      <c r="E59" s="74"/>
      <c r="F59" s="74"/>
      <c r="G59" s="74"/>
      <c r="H59" s="74"/>
      <c r="I59" s="74"/>
      <c r="J59" s="255"/>
      <c r="K59" s="74"/>
      <c r="L59" s="74"/>
      <c r="M59" s="74"/>
      <c r="N59" s="74"/>
      <c r="O59" s="74"/>
      <c r="P59" s="74"/>
    </row>
    <row r="60" spans="2:16" ht="15.75" customHeight="1" x14ac:dyDescent="0.2">
      <c r="B60" s="74"/>
      <c r="C60" s="74"/>
      <c r="D60" s="74"/>
      <c r="E60" s="74"/>
      <c r="F60" s="74"/>
      <c r="G60" s="74"/>
      <c r="H60" s="74"/>
      <c r="I60" s="74"/>
      <c r="J60" s="255"/>
      <c r="K60" s="74"/>
      <c r="L60" s="74"/>
      <c r="M60" s="74"/>
      <c r="N60" s="74"/>
      <c r="O60" s="74"/>
      <c r="P60" s="74"/>
    </row>
    <row r="61" spans="2:16" ht="15.75" customHeight="1" x14ac:dyDescent="0.2">
      <c r="B61" s="74"/>
      <c r="C61" s="74"/>
      <c r="D61" s="74"/>
      <c r="E61" s="74"/>
      <c r="F61" s="74"/>
      <c r="G61" s="74"/>
      <c r="H61" s="74"/>
      <c r="I61" s="74"/>
      <c r="J61" s="255"/>
      <c r="K61" s="74"/>
      <c r="L61" s="74"/>
      <c r="M61" s="74"/>
      <c r="N61" s="74"/>
      <c r="O61" s="74"/>
      <c r="P61" s="74"/>
    </row>
    <row r="62" spans="2:16" ht="15.75" customHeight="1" x14ac:dyDescent="0.2">
      <c r="B62" s="74"/>
      <c r="C62" s="74"/>
      <c r="D62" s="74"/>
      <c r="E62" s="74"/>
      <c r="F62" s="74"/>
      <c r="G62" s="74"/>
      <c r="H62" s="74"/>
      <c r="I62" s="74"/>
      <c r="J62" s="255"/>
      <c r="K62" s="74"/>
      <c r="L62" s="74"/>
      <c r="M62" s="74"/>
      <c r="N62" s="74"/>
      <c r="O62" s="74"/>
      <c r="P62" s="74"/>
    </row>
    <row r="63" spans="2:16" ht="15.75" customHeight="1" x14ac:dyDescent="0.2">
      <c r="B63" s="74"/>
      <c r="C63" s="74"/>
      <c r="D63" s="74"/>
      <c r="E63" s="74"/>
      <c r="F63" s="74"/>
      <c r="G63" s="74"/>
      <c r="H63" s="74"/>
      <c r="I63" s="74"/>
      <c r="J63" s="255"/>
      <c r="K63" s="74"/>
      <c r="L63" s="74"/>
      <c r="M63" s="74"/>
      <c r="N63" s="74"/>
      <c r="O63" s="74"/>
      <c r="P63" s="74"/>
    </row>
    <row r="64" spans="2:16" ht="15.75" customHeight="1" x14ac:dyDescent="0.2">
      <c r="B64" s="74"/>
      <c r="C64" s="74"/>
      <c r="D64" s="74"/>
      <c r="E64" s="74"/>
      <c r="F64" s="74"/>
      <c r="G64" s="74"/>
      <c r="H64" s="74"/>
      <c r="I64" s="74"/>
      <c r="J64" s="255"/>
      <c r="K64" s="74"/>
      <c r="L64" s="74"/>
      <c r="M64" s="74"/>
      <c r="N64" s="74"/>
      <c r="O64" s="74"/>
      <c r="P64" s="74"/>
    </row>
    <row r="65" spans="2:16" ht="15.75" customHeight="1" x14ac:dyDescent="0.2">
      <c r="B65" s="74"/>
      <c r="C65" s="74"/>
      <c r="D65" s="74"/>
      <c r="E65" s="74"/>
      <c r="F65" s="74"/>
      <c r="G65" s="74"/>
      <c r="H65" s="74"/>
      <c r="I65" s="74"/>
      <c r="J65" s="255"/>
      <c r="K65" s="74"/>
      <c r="L65" s="74"/>
      <c r="M65" s="74"/>
      <c r="N65" s="74"/>
      <c r="O65" s="74"/>
      <c r="P65" s="74"/>
    </row>
    <row r="66" spans="2:16" ht="15.75" customHeight="1" x14ac:dyDescent="0.2">
      <c r="B66" s="74"/>
      <c r="C66" s="74"/>
      <c r="D66" s="74"/>
      <c r="E66" s="74"/>
      <c r="F66" s="74"/>
      <c r="G66" s="74"/>
      <c r="H66" s="74"/>
      <c r="I66" s="74"/>
      <c r="J66" s="255"/>
      <c r="K66" s="74"/>
      <c r="L66" s="74"/>
      <c r="M66" s="74"/>
      <c r="N66" s="74"/>
      <c r="O66" s="74"/>
      <c r="P66" s="74"/>
    </row>
    <row r="67" spans="2:16" ht="15.75" customHeight="1" x14ac:dyDescent="0.2">
      <c r="B67" s="74"/>
      <c r="C67" s="74"/>
      <c r="D67" s="74"/>
      <c r="E67" s="74"/>
      <c r="F67" s="74"/>
      <c r="G67" s="74"/>
      <c r="H67" s="74"/>
      <c r="I67" s="74"/>
      <c r="J67" s="255"/>
      <c r="K67" s="74"/>
      <c r="L67" s="74"/>
      <c r="M67" s="74"/>
      <c r="N67" s="74"/>
      <c r="O67" s="74"/>
      <c r="P67" s="74"/>
    </row>
    <row r="68" spans="2:16" ht="15.75" customHeight="1" x14ac:dyDescent="0.2">
      <c r="B68" s="74"/>
      <c r="C68" s="74"/>
      <c r="D68" s="74"/>
      <c r="E68" s="74"/>
      <c r="F68" s="74"/>
      <c r="G68" s="74"/>
      <c r="H68" s="74"/>
      <c r="I68" s="74"/>
      <c r="J68" s="255"/>
      <c r="K68" s="74"/>
      <c r="L68" s="74"/>
      <c r="M68" s="74"/>
      <c r="N68" s="74"/>
      <c r="O68" s="74"/>
      <c r="P68" s="74"/>
    </row>
    <row r="69" spans="2:16" ht="15.75" customHeight="1" x14ac:dyDescent="0.2">
      <c r="B69" s="74"/>
      <c r="C69" s="74"/>
      <c r="D69" s="74"/>
      <c r="E69" s="74"/>
      <c r="F69" s="74"/>
      <c r="G69" s="74"/>
      <c r="H69" s="74"/>
      <c r="I69" s="74"/>
      <c r="J69" s="255"/>
      <c r="K69" s="74"/>
      <c r="L69" s="74"/>
      <c r="M69" s="74"/>
      <c r="N69" s="74"/>
      <c r="O69" s="74"/>
      <c r="P69" s="74"/>
    </row>
    <row r="70" spans="2:16" ht="15.75" customHeight="1" x14ac:dyDescent="0.2">
      <c r="B70" s="74"/>
      <c r="C70" s="74"/>
      <c r="D70" s="74"/>
      <c r="E70" s="74"/>
      <c r="F70" s="74"/>
      <c r="G70" s="74"/>
      <c r="H70" s="74"/>
      <c r="I70" s="74"/>
      <c r="J70" s="255"/>
      <c r="K70" s="74"/>
      <c r="L70" s="74"/>
      <c r="M70" s="74"/>
      <c r="N70" s="74"/>
      <c r="O70" s="74"/>
      <c r="P70" s="74"/>
    </row>
    <row r="71" spans="2:16" ht="15.75" customHeight="1" x14ac:dyDescent="0.2">
      <c r="B71" s="74"/>
      <c r="C71" s="74"/>
      <c r="D71" s="74"/>
      <c r="E71" s="74"/>
      <c r="F71" s="74"/>
      <c r="G71" s="74"/>
      <c r="H71" s="74"/>
      <c r="I71" s="74"/>
      <c r="J71" s="255"/>
      <c r="K71" s="74"/>
      <c r="L71" s="74"/>
      <c r="M71" s="74"/>
      <c r="N71" s="74"/>
      <c r="O71" s="74"/>
      <c r="P71" s="74"/>
    </row>
    <row r="72" spans="2:16" ht="15.75" customHeight="1" x14ac:dyDescent="0.2">
      <c r="B72" s="74"/>
      <c r="C72" s="74"/>
      <c r="D72" s="74"/>
      <c r="E72" s="74"/>
      <c r="F72" s="74"/>
      <c r="G72" s="74"/>
      <c r="H72" s="74"/>
      <c r="I72" s="74"/>
      <c r="J72" s="255"/>
      <c r="K72" s="74"/>
      <c r="L72" s="74"/>
      <c r="M72" s="74"/>
      <c r="N72" s="74"/>
      <c r="O72" s="74"/>
      <c r="P72" s="74"/>
    </row>
    <row r="73" spans="2:16" ht="15.75" customHeight="1" x14ac:dyDescent="0.2">
      <c r="B73" s="74"/>
      <c r="C73" s="74"/>
      <c r="D73" s="74"/>
      <c r="E73" s="74"/>
      <c r="F73" s="74"/>
      <c r="G73" s="74"/>
      <c r="H73" s="74"/>
      <c r="I73" s="74"/>
      <c r="J73" s="255"/>
      <c r="K73" s="74"/>
      <c r="L73" s="74"/>
      <c r="M73" s="74"/>
      <c r="N73" s="74"/>
      <c r="O73" s="74"/>
      <c r="P73" s="74"/>
    </row>
    <row r="74" spans="2:16" ht="15.75" customHeight="1" x14ac:dyDescent="0.2">
      <c r="B74" s="74"/>
      <c r="C74" s="74"/>
      <c r="D74" s="74"/>
      <c r="E74" s="74"/>
      <c r="F74" s="74"/>
      <c r="G74" s="74"/>
      <c r="H74" s="74"/>
      <c r="I74" s="74"/>
      <c r="J74" s="255"/>
      <c r="K74" s="74"/>
      <c r="L74" s="74"/>
      <c r="M74" s="74"/>
      <c r="N74" s="74"/>
      <c r="O74" s="74"/>
      <c r="P74" s="74"/>
    </row>
    <row r="75" spans="2:16" ht="15.75" customHeight="1" x14ac:dyDescent="0.2">
      <c r="B75" s="74"/>
      <c r="C75" s="74"/>
      <c r="D75" s="74"/>
      <c r="E75" s="74"/>
      <c r="F75" s="74"/>
      <c r="G75" s="74"/>
      <c r="H75" s="74"/>
      <c r="I75" s="74"/>
      <c r="J75" s="255"/>
      <c r="K75" s="74"/>
      <c r="L75" s="74"/>
      <c r="M75" s="74"/>
      <c r="N75" s="74"/>
      <c r="O75" s="74"/>
      <c r="P75" s="74"/>
    </row>
    <row r="76" spans="2:16" ht="15.75" customHeight="1" x14ac:dyDescent="0.2">
      <c r="B76" s="74"/>
      <c r="C76" s="74"/>
      <c r="D76" s="74"/>
      <c r="E76" s="74"/>
      <c r="F76" s="74"/>
      <c r="G76" s="74"/>
      <c r="H76" s="74"/>
      <c r="I76" s="74"/>
      <c r="J76" s="255"/>
      <c r="K76" s="74"/>
      <c r="L76" s="74"/>
      <c r="M76" s="74"/>
      <c r="N76" s="74"/>
      <c r="O76" s="74"/>
      <c r="P76" s="74"/>
    </row>
    <row r="77" spans="2:16" ht="15.75" customHeight="1" x14ac:dyDescent="0.2"/>
    <row r="78" spans="2:16" ht="15.75" customHeight="1" x14ac:dyDescent="0.2"/>
    <row r="79" spans="2:16" ht="15.75" customHeight="1" x14ac:dyDescent="0.2"/>
    <row r="80" spans="2:16" ht="15.75" customHeight="1" x14ac:dyDescent="0.2"/>
  </sheetData>
  <mergeCells count="76">
    <mergeCell ref="K42:L42"/>
    <mergeCell ref="K43:L43"/>
    <mergeCell ref="K37:L37"/>
    <mergeCell ref="K38:L38"/>
    <mergeCell ref="K39:L39"/>
    <mergeCell ref="K40:L40"/>
    <mergeCell ref="K41:L41"/>
    <mergeCell ref="B42:C42"/>
    <mergeCell ref="B43:C43"/>
    <mergeCell ref="E37:G37"/>
    <mergeCell ref="E38:G38"/>
    <mergeCell ref="E39:G39"/>
    <mergeCell ref="E40:G40"/>
    <mergeCell ref="E41:G41"/>
    <mergeCell ref="E42:G42"/>
    <mergeCell ref="E43:G43"/>
    <mergeCell ref="B37:C37"/>
    <mergeCell ref="B38:C38"/>
    <mergeCell ref="B39:C39"/>
    <mergeCell ref="B40:C40"/>
    <mergeCell ref="B41:C41"/>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 ref="B30:C30"/>
    <mergeCell ref="E30:G30"/>
    <mergeCell ref="K30:L30"/>
    <mergeCell ref="B8:E9"/>
    <mergeCell ref="F8:K9"/>
    <mergeCell ref="B11:B12"/>
    <mergeCell ref="C11:I12"/>
    <mergeCell ref="J11:J12"/>
    <mergeCell ref="K11:K12"/>
    <mergeCell ref="C46:D46"/>
    <mergeCell ref="E46:H46"/>
    <mergeCell ref="K46:L46"/>
    <mergeCell ref="M46:O46"/>
    <mergeCell ref="E31:G31"/>
    <mergeCell ref="K31:L31"/>
    <mergeCell ref="B32:C32"/>
    <mergeCell ref="E32:G32"/>
    <mergeCell ref="K32:L32"/>
    <mergeCell ref="E44:G44"/>
    <mergeCell ref="K44:L44"/>
    <mergeCell ref="B44:C44"/>
    <mergeCell ref="B33:C33"/>
    <mergeCell ref="B34:C34"/>
    <mergeCell ref="B35:C35"/>
    <mergeCell ref="E33:G33"/>
    <mergeCell ref="B5:K5"/>
    <mergeCell ref="B2:K2"/>
    <mergeCell ref="B3:C3"/>
    <mergeCell ref="D3:I4"/>
    <mergeCell ref="J3:K4"/>
    <mergeCell ref="B4:C4"/>
    <mergeCell ref="B36:C36"/>
    <mergeCell ref="E36:G36"/>
    <mergeCell ref="K33:L33"/>
    <mergeCell ref="K34:L34"/>
    <mergeCell ref="K35:L35"/>
    <mergeCell ref="K36:L36"/>
    <mergeCell ref="E34:G34"/>
    <mergeCell ref="E35:G35"/>
  </mergeCells>
  <dataValidations count="1">
    <dataValidation type="whole" allowBlank="1" showInputMessage="1" showErrorMessage="1" sqref="J30:J44 O30:O44"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27"/>
  <sheetViews>
    <sheetView showGridLines="0" topLeftCell="A49" zoomScaleNormal="100" workbookViewId="0">
      <selection activeCell="D27" sqref="D27:J28"/>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5" customFormat="1" ht="15" customHeight="1" x14ac:dyDescent="0.2">
      <c r="B2" s="457"/>
      <c r="C2" s="458"/>
      <c r="D2" s="458"/>
      <c r="E2" s="458"/>
      <c r="F2" s="458"/>
      <c r="G2" s="458"/>
      <c r="H2" s="458"/>
      <c r="I2" s="458"/>
      <c r="J2" s="458"/>
    </row>
    <row r="3" spans="2:10" s="85" customFormat="1" ht="15" customHeight="1" x14ac:dyDescent="0.2">
      <c r="B3" s="459" t="s">
        <v>266</v>
      </c>
      <c r="C3" s="459"/>
      <c r="D3" s="462" t="s">
        <v>265</v>
      </c>
      <c r="E3" s="462"/>
      <c r="F3" s="462"/>
      <c r="G3" s="462"/>
      <c r="H3" s="462"/>
      <c r="I3" s="462"/>
      <c r="J3" s="487"/>
    </row>
    <row r="4" spans="2:10" s="85" customFormat="1" ht="15" customHeight="1" x14ac:dyDescent="0.2">
      <c r="B4" s="463" t="s">
        <v>264</v>
      </c>
      <c r="C4" s="463"/>
      <c r="D4" s="462"/>
      <c r="E4" s="462"/>
      <c r="F4" s="462"/>
      <c r="G4" s="462"/>
      <c r="H4" s="462"/>
      <c r="I4" s="462"/>
      <c r="J4" s="488"/>
    </row>
    <row r="5" spans="2:10" s="85" customFormat="1" ht="15" customHeight="1" x14ac:dyDescent="0.2">
      <c r="B5" s="457"/>
      <c r="C5" s="458"/>
      <c r="D5" s="458"/>
      <c r="E5" s="458"/>
      <c r="F5" s="458"/>
      <c r="G5" s="458"/>
      <c r="H5" s="458"/>
      <c r="I5" s="458"/>
      <c r="J5" s="458"/>
    </row>
    <row r="6" spans="2:10" s="85" customFormat="1" ht="15" customHeight="1" x14ac:dyDescent="0.2"/>
    <row r="7" spans="2:10" s="85" customFormat="1" ht="15" customHeight="1" x14ac:dyDescent="0.2"/>
    <row r="8" spans="2:10" ht="22.5" customHeight="1" x14ac:dyDescent="0.2">
      <c r="B8" s="520" t="s">
        <v>712</v>
      </c>
      <c r="C8" s="347"/>
      <c r="D8" s="347"/>
      <c r="E8" s="347"/>
      <c r="F8" s="347"/>
      <c r="G8" s="347"/>
      <c r="H8" s="347"/>
      <c r="I8" s="347"/>
      <c r="J8" s="331"/>
    </row>
    <row r="9" spans="2:10" ht="22.5" customHeight="1" x14ac:dyDescent="0.2">
      <c r="B9" s="394"/>
      <c r="C9" s="395"/>
      <c r="D9" s="395"/>
      <c r="E9" s="395"/>
      <c r="F9" s="395"/>
      <c r="G9" s="395"/>
      <c r="H9" s="395"/>
      <c r="I9" s="395"/>
      <c r="J9" s="396"/>
    </row>
    <row r="10" spans="2:10" ht="22.5" customHeight="1" x14ac:dyDescent="0.2">
      <c r="B10" s="332"/>
      <c r="C10" s="348"/>
      <c r="D10" s="348"/>
      <c r="E10" s="348"/>
      <c r="F10" s="348"/>
      <c r="G10" s="348"/>
      <c r="H10" s="348"/>
      <c r="I10" s="348"/>
      <c r="J10" s="333"/>
    </row>
    <row r="12" spans="2:10" ht="14.25" x14ac:dyDescent="0.2">
      <c r="B12" s="518" t="s">
        <v>60</v>
      </c>
      <c r="C12" s="494"/>
      <c r="D12" s="494"/>
      <c r="E12" s="494"/>
      <c r="F12" s="494"/>
      <c r="G12" s="494"/>
      <c r="H12" s="494"/>
      <c r="I12" s="494"/>
      <c r="J12" s="495"/>
    </row>
    <row r="13" spans="2:10" ht="14.25" x14ac:dyDescent="0.2">
      <c r="B13" s="496"/>
      <c r="C13" s="497"/>
      <c r="D13" s="497"/>
      <c r="E13" s="497"/>
      <c r="F13" s="497"/>
      <c r="G13" s="497"/>
      <c r="H13" s="497"/>
      <c r="I13" s="497"/>
      <c r="J13" s="498"/>
    </row>
    <row r="14" spans="2:10" ht="15" customHeight="1" x14ac:dyDescent="0.2">
      <c r="B14" s="57"/>
      <c r="C14" s="57"/>
      <c r="D14" s="57"/>
      <c r="E14" s="57"/>
      <c r="F14" s="57"/>
      <c r="G14" s="57"/>
      <c r="H14" s="57"/>
      <c r="I14" s="57"/>
      <c r="J14" s="57"/>
    </row>
    <row r="15" spans="2:10" ht="14.25" x14ac:dyDescent="0.2">
      <c r="B15" s="519" t="s">
        <v>1</v>
      </c>
      <c r="C15" s="347"/>
      <c r="D15" s="331"/>
      <c r="E15" s="521" t="str">
        <f>'1.PDL'!H7</f>
        <v>COMUNA 12 - LA AMÉRICA</v>
      </c>
      <c r="F15" s="513"/>
      <c r="G15" s="513"/>
      <c r="H15" s="513"/>
      <c r="I15" s="513"/>
      <c r="J15" s="514"/>
    </row>
    <row r="16" spans="2:10" ht="14.25" x14ac:dyDescent="0.2">
      <c r="B16" s="332"/>
      <c r="C16" s="348"/>
      <c r="D16" s="333"/>
      <c r="E16" s="515"/>
      <c r="F16" s="516"/>
      <c r="G16" s="516"/>
      <c r="H16" s="516"/>
      <c r="I16" s="516"/>
      <c r="J16" s="517"/>
    </row>
    <row r="17" spans="2:10" ht="20.25" customHeight="1" x14ac:dyDescent="0.2">
      <c r="B17" s="57"/>
      <c r="C17" s="57"/>
      <c r="D17" s="57"/>
      <c r="E17" s="57"/>
      <c r="F17" s="57"/>
      <c r="G17" s="57"/>
      <c r="H17" s="57"/>
      <c r="I17" s="57"/>
      <c r="J17" s="57"/>
    </row>
    <row r="18" spans="2:10" ht="14.25" x14ac:dyDescent="0.2">
      <c r="B18" s="522" t="s">
        <v>3</v>
      </c>
      <c r="C18" s="519" t="s">
        <v>4</v>
      </c>
      <c r="D18" s="347"/>
      <c r="E18" s="347"/>
      <c r="F18" s="347"/>
      <c r="G18" s="347"/>
      <c r="H18" s="331"/>
      <c r="I18" s="523" t="s">
        <v>61</v>
      </c>
      <c r="J18" s="523" t="s">
        <v>62</v>
      </c>
    </row>
    <row r="19" spans="2:10" ht="14.25" x14ac:dyDescent="0.2">
      <c r="B19" s="364"/>
      <c r="C19" s="332"/>
      <c r="D19" s="348"/>
      <c r="E19" s="348"/>
      <c r="F19" s="348"/>
      <c r="G19" s="348"/>
      <c r="H19" s="333"/>
      <c r="I19" s="364"/>
      <c r="J19" s="364"/>
    </row>
    <row r="20" spans="2:10" ht="66" customHeight="1" x14ac:dyDescent="0.2">
      <c r="B20" s="285">
        <f>'1.PDL'!E14</f>
        <v>1</v>
      </c>
      <c r="C20" s="491" t="str">
        <f>'1.PDL'!F14</f>
        <v>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v>
      </c>
      <c r="D20" s="492"/>
      <c r="E20" s="492"/>
      <c r="F20" s="492"/>
      <c r="G20" s="492"/>
      <c r="H20" s="490"/>
      <c r="I20" s="285">
        <f>'1.PDL'!K14</f>
        <v>1</v>
      </c>
      <c r="J20" s="285" t="str">
        <f>'1.PDL'!L14</f>
        <v>12.1.0.2.1</v>
      </c>
    </row>
    <row r="21" spans="2:10" ht="32.25" customHeight="1" x14ac:dyDescent="0.2">
      <c r="B21" s="285">
        <f>'1.PDL'!E15</f>
        <v>2</v>
      </c>
      <c r="C21" s="491" t="str">
        <f>'1.PDL'!F15</f>
        <v>Desarrollo de programas de atención, promoción y prevención en salud, con mejor atención y cobertura.</v>
      </c>
      <c r="D21" s="492"/>
      <c r="E21" s="492"/>
      <c r="F21" s="492"/>
      <c r="G21" s="492"/>
      <c r="H21" s="490"/>
      <c r="I21" s="285">
        <f>'1.PDL'!K15</f>
        <v>13</v>
      </c>
      <c r="J21" s="285" t="str">
        <f>'1.PDL'!L15</f>
        <v>12.2.0.2.1</v>
      </c>
    </row>
    <row r="22" spans="2:10" ht="14.25" x14ac:dyDescent="0.2">
      <c r="B22" s="58">
        <f>'1.PDL'!E16</f>
        <v>0</v>
      </c>
      <c r="C22" s="491">
        <f>'1.PDL'!F16</f>
        <v>0</v>
      </c>
      <c r="D22" s="492"/>
      <c r="E22" s="492"/>
      <c r="F22" s="492"/>
      <c r="G22" s="492"/>
      <c r="H22" s="490"/>
      <c r="I22" s="58">
        <f>'1.PDL'!K16</f>
        <v>0</v>
      </c>
      <c r="J22" s="285">
        <f>'1.PDL'!L16</f>
        <v>0</v>
      </c>
    </row>
    <row r="23" spans="2:10" ht="15" customHeight="1" x14ac:dyDescent="0.2">
      <c r="B23" s="57"/>
      <c r="C23" s="57"/>
      <c r="D23" s="57"/>
      <c r="E23" s="57"/>
      <c r="F23" s="57"/>
      <c r="G23" s="57"/>
      <c r="H23" s="57"/>
      <c r="I23" s="57"/>
      <c r="J23" s="57"/>
    </row>
    <row r="24" spans="2:10" ht="27" customHeight="1" x14ac:dyDescent="0.2">
      <c r="B24" s="519" t="s">
        <v>7</v>
      </c>
      <c r="C24" s="331"/>
      <c r="D24" s="505" t="str">
        <f>'1.PDL'!G21</f>
        <v>Línea : Equidad e Inclusión Social. Mejoramiento y Bienestar para la Comuna
Programa: Espacios socioculturales y de formación para la tolerancia, el respeto a la diferencia y el encuentro intergeneracional. Prevención y promoción en salud mental, física, sexual y reproductiva</v>
      </c>
      <c r="E24" s="347"/>
      <c r="F24" s="347"/>
      <c r="G24" s="347"/>
      <c r="H24" s="347"/>
      <c r="I24" s="347"/>
      <c r="J24" s="331"/>
    </row>
    <row r="25" spans="2:10" ht="27" customHeight="1" x14ac:dyDescent="0.2">
      <c r="B25" s="332"/>
      <c r="C25" s="333"/>
      <c r="D25" s="332"/>
      <c r="E25" s="348"/>
      <c r="F25" s="348"/>
      <c r="G25" s="348"/>
      <c r="H25" s="348"/>
      <c r="I25" s="348"/>
      <c r="J25" s="333"/>
    </row>
    <row r="26" spans="2:10" ht="14.25" x14ac:dyDescent="0.2">
      <c r="B26" s="57"/>
      <c r="C26" s="57"/>
      <c r="D26" s="57"/>
      <c r="E26" s="59"/>
      <c r="F26" s="57"/>
      <c r="G26" s="57"/>
      <c r="H26" s="57"/>
      <c r="I26" s="57"/>
      <c r="J26" s="57"/>
    </row>
    <row r="27" spans="2:10" ht="14.25" x14ac:dyDescent="0.2">
      <c r="B27" s="511" t="s">
        <v>8</v>
      </c>
      <c r="C27" s="331"/>
      <c r="D27" s="512" t="str">
        <f>'1.PDL'!G24</f>
        <v>Secretaría de Salud</v>
      </c>
      <c r="E27" s="513"/>
      <c r="F27" s="513"/>
      <c r="G27" s="513"/>
      <c r="H27" s="513"/>
      <c r="I27" s="513"/>
      <c r="J27" s="514"/>
    </row>
    <row r="28" spans="2:10" ht="15.75" customHeight="1" x14ac:dyDescent="0.2">
      <c r="B28" s="332"/>
      <c r="C28" s="333"/>
      <c r="D28" s="515"/>
      <c r="E28" s="516"/>
      <c r="F28" s="516"/>
      <c r="G28" s="516"/>
      <c r="H28" s="516"/>
      <c r="I28" s="516"/>
      <c r="J28" s="517"/>
    </row>
    <row r="29" spans="2:10" ht="15.75" customHeight="1" x14ac:dyDescent="0.2">
      <c r="B29" s="57"/>
      <c r="C29" s="57"/>
      <c r="D29" s="57"/>
      <c r="E29" s="57"/>
      <c r="F29" s="57"/>
      <c r="G29" s="57"/>
      <c r="H29" s="57"/>
      <c r="I29" s="57"/>
      <c r="J29" s="57"/>
    </row>
    <row r="30" spans="2:10" ht="14.25" customHeight="1" x14ac:dyDescent="0.2">
      <c r="B30" s="518" t="s">
        <v>63</v>
      </c>
      <c r="C30" s="494"/>
      <c r="D30" s="494"/>
      <c r="E30" s="494"/>
      <c r="F30" s="494"/>
      <c r="G30" s="494"/>
      <c r="H30" s="494"/>
      <c r="I30" s="494"/>
      <c r="J30" s="495"/>
    </row>
    <row r="31" spans="2:10" ht="15.75" customHeight="1" x14ac:dyDescent="0.2">
      <c r="B31" s="496"/>
      <c r="C31" s="497"/>
      <c r="D31" s="497"/>
      <c r="E31" s="497"/>
      <c r="F31" s="497"/>
      <c r="G31" s="497"/>
      <c r="H31" s="497"/>
      <c r="I31" s="497"/>
      <c r="J31" s="498"/>
    </row>
    <row r="32" spans="2:10" ht="15.75" customHeight="1" x14ac:dyDescent="0.2">
      <c r="B32" s="57"/>
      <c r="C32" s="57"/>
      <c r="D32" s="57"/>
      <c r="E32" s="57"/>
      <c r="F32" s="57"/>
      <c r="G32" s="57"/>
      <c r="H32" s="57"/>
      <c r="I32" s="57"/>
      <c r="J32" s="57"/>
    </row>
    <row r="33" spans="2:10" ht="19.5" customHeight="1" x14ac:dyDescent="0.2">
      <c r="B33" s="511" t="s">
        <v>12</v>
      </c>
      <c r="C33" s="331"/>
      <c r="D33" s="403" t="str">
        <f>'2.NOMBRE'!H13</f>
        <v>PREVENCIÓN DE LA ENFERMEDAD Y  PROMOCIÓN DE LA SALUD EN LA COMUNA 12 LA AMERICA</v>
      </c>
      <c r="E33" s="347"/>
      <c r="F33" s="347"/>
      <c r="G33" s="347"/>
      <c r="H33" s="347"/>
      <c r="I33" s="347"/>
      <c r="J33" s="331"/>
    </row>
    <row r="34" spans="2:10" ht="19.5" customHeight="1" x14ac:dyDescent="0.2">
      <c r="B34" s="332"/>
      <c r="C34" s="333"/>
      <c r="D34" s="332"/>
      <c r="E34" s="348"/>
      <c r="F34" s="348"/>
      <c r="G34" s="348"/>
      <c r="H34" s="348"/>
      <c r="I34" s="348"/>
      <c r="J34" s="333"/>
    </row>
    <row r="35" spans="2:10" s="83" customFormat="1" ht="15.75" customHeight="1" x14ac:dyDescent="0.2">
      <c r="B35" s="87"/>
      <c r="C35" s="87"/>
      <c r="D35" s="87"/>
      <c r="E35" s="87"/>
      <c r="F35" s="87"/>
      <c r="G35" s="87"/>
      <c r="H35" s="87"/>
      <c r="I35" s="87"/>
      <c r="J35" s="87"/>
    </row>
    <row r="36" spans="2:10" s="83" customFormat="1" ht="11.25" customHeight="1" x14ac:dyDescent="0.2">
      <c r="B36" s="508" t="s">
        <v>262</v>
      </c>
      <c r="C36" s="508"/>
      <c r="D36" s="509" t="str">
        <f>'5.SELECCIÓN ODS'!D9</f>
        <v>SALUD Y BIENESTAR</v>
      </c>
      <c r="E36" s="509"/>
      <c r="F36" s="509"/>
      <c r="G36" s="509"/>
      <c r="H36" s="509"/>
      <c r="I36" s="509"/>
      <c r="J36" s="509">
        <f>'5.SELECCIÓN ODS'!H9</f>
        <v>3</v>
      </c>
    </row>
    <row r="37" spans="2:10" s="83" customFormat="1" ht="11.25" customHeight="1" x14ac:dyDescent="0.2">
      <c r="B37" s="508"/>
      <c r="C37" s="508"/>
      <c r="D37" s="509"/>
      <c r="E37" s="509"/>
      <c r="F37" s="509"/>
      <c r="G37" s="509"/>
      <c r="H37" s="509"/>
      <c r="I37" s="509"/>
      <c r="J37" s="509"/>
    </row>
    <row r="38" spans="2:10" s="83" customFormat="1" ht="11.25" customHeight="1" x14ac:dyDescent="0.2">
      <c r="B38" s="508"/>
      <c r="C38" s="508"/>
      <c r="D38" s="509"/>
      <c r="E38" s="509"/>
      <c r="F38" s="509"/>
      <c r="G38" s="509"/>
      <c r="H38" s="509"/>
      <c r="I38" s="509"/>
      <c r="J38" s="509"/>
    </row>
    <row r="39" spans="2:10" s="83" customFormat="1" ht="15.75" customHeight="1" x14ac:dyDescent="0.2">
      <c r="B39" s="87"/>
      <c r="C39" s="87"/>
      <c r="D39" s="87"/>
      <c r="E39" s="87"/>
      <c r="F39" s="87"/>
      <c r="G39" s="87"/>
      <c r="H39" s="87"/>
      <c r="I39" s="87"/>
      <c r="J39" s="87"/>
    </row>
    <row r="40" spans="2:10" s="83" customFormat="1" ht="22.5" customHeight="1" x14ac:dyDescent="0.2">
      <c r="B40" s="508" t="s">
        <v>263</v>
      </c>
      <c r="C40" s="508"/>
      <c r="D40" s="510" t="str">
        <f>'5.SELECCIÓN ODS'!D13</f>
        <v>Reducir la mortalidad por enfermedades no transmisibles: De aquí a 2030, reducir en un tercio la mortalidad prematura por enfermedades no transmisibles mediante su prevención y tratamiento, y promover la salud mental y el bienestar</v>
      </c>
      <c r="E40" s="510"/>
      <c r="F40" s="510"/>
      <c r="G40" s="510"/>
      <c r="H40" s="510"/>
      <c r="I40" s="510"/>
      <c r="J40" s="509" t="str">
        <f>'5.SELECCIÓN ODS'!H13</f>
        <v>3.4</v>
      </c>
    </row>
    <row r="41" spans="2:10" s="83" customFormat="1" ht="22.5" customHeight="1" x14ac:dyDescent="0.2">
      <c r="B41" s="508"/>
      <c r="C41" s="508"/>
      <c r="D41" s="510"/>
      <c r="E41" s="510"/>
      <c r="F41" s="510"/>
      <c r="G41" s="510"/>
      <c r="H41" s="510"/>
      <c r="I41" s="510"/>
      <c r="J41" s="509"/>
    </row>
    <row r="42" spans="2:10" s="83" customFormat="1" ht="22.5" customHeight="1" x14ac:dyDescent="0.2">
      <c r="B42" s="508"/>
      <c r="C42" s="508"/>
      <c r="D42" s="510"/>
      <c r="E42" s="510"/>
      <c r="F42" s="510"/>
      <c r="G42" s="510"/>
      <c r="H42" s="510"/>
      <c r="I42" s="510"/>
      <c r="J42" s="509"/>
    </row>
    <row r="43" spans="2:10" ht="15.75" customHeight="1" x14ac:dyDescent="0.2">
      <c r="B43" s="57"/>
      <c r="C43" s="57"/>
      <c r="D43" s="57"/>
      <c r="E43" s="57"/>
      <c r="F43" s="57"/>
      <c r="G43" s="57"/>
      <c r="H43" s="57"/>
      <c r="I43" s="57"/>
      <c r="J43" s="57"/>
    </row>
    <row r="44" spans="2:10" ht="15.75" customHeight="1" x14ac:dyDescent="0.2">
      <c r="B44" s="504" t="s">
        <v>30</v>
      </c>
      <c r="C44" s="494"/>
      <c r="D44" s="494"/>
      <c r="E44" s="494"/>
      <c r="F44" s="494"/>
      <c r="G44" s="494"/>
      <c r="H44" s="494"/>
      <c r="I44" s="494"/>
      <c r="J44" s="495"/>
    </row>
    <row r="45" spans="2:10" ht="15.75" customHeight="1" x14ac:dyDescent="0.2">
      <c r="B45" s="496"/>
      <c r="C45" s="497"/>
      <c r="D45" s="497"/>
      <c r="E45" s="497"/>
      <c r="F45" s="497"/>
      <c r="G45" s="497"/>
      <c r="H45" s="497"/>
      <c r="I45" s="497"/>
      <c r="J45" s="498"/>
    </row>
    <row r="46" spans="2:10" ht="15.75" customHeight="1" x14ac:dyDescent="0.2">
      <c r="B46" s="505" t="str">
        <f>'3.ARBOL PROBLEMA Y OBJETIVOS'!C29</f>
        <v>BAJA COBERTURA DE  PROGRAMAS DE  PROMOCIÓN DE LA SALUD Y PREVENCIÓN DE LA ENFERMEDAD.</v>
      </c>
      <c r="C46" s="347"/>
      <c r="D46" s="347"/>
      <c r="E46" s="347"/>
      <c r="F46" s="347"/>
      <c r="G46" s="347"/>
      <c r="H46" s="347"/>
      <c r="I46" s="347"/>
      <c r="J46" s="331"/>
    </row>
    <row r="47" spans="2:10" ht="15.75" customHeight="1" x14ac:dyDescent="0.2">
      <c r="B47" s="394"/>
      <c r="C47" s="395"/>
      <c r="D47" s="395"/>
      <c r="E47" s="395"/>
      <c r="F47" s="395"/>
      <c r="G47" s="395"/>
      <c r="H47" s="395"/>
      <c r="I47" s="395"/>
      <c r="J47" s="396"/>
    </row>
    <row r="48" spans="2:10" ht="15.75" customHeight="1" x14ac:dyDescent="0.2">
      <c r="B48" s="332"/>
      <c r="C48" s="348"/>
      <c r="D48" s="348"/>
      <c r="E48" s="348"/>
      <c r="F48" s="348"/>
      <c r="G48" s="348"/>
      <c r="H48" s="348"/>
      <c r="I48" s="348"/>
      <c r="J48" s="333"/>
    </row>
    <row r="49" spans="2:10" ht="15.75" customHeight="1" x14ac:dyDescent="0.2">
      <c r="B49" s="57"/>
      <c r="C49" s="57"/>
      <c r="D49" s="57"/>
      <c r="E49" s="57"/>
      <c r="F49" s="57"/>
      <c r="G49" s="57"/>
      <c r="H49" s="57"/>
      <c r="I49" s="57"/>
      <c r="J49" s="57"/>
    </row>
    <row r="50" spans="2:10" ht="15.75" customHeight="1" x14ac:dyDescent="0.2">
      <c r="B50" s="504" t="s">
        <v>31</v>
      </c>
      <c r="C50" s="494"/>
      <c r="D50" s="494"/>
      <c r="E50" s="494"/>
      <c r="F50" s="494"/>
      <c r="G50" s="494"/>
      <c r="H50" s="494"/>
      <c r="I50" s="494"/>
      <c r="J50" s="495"/>
    </row>
    <row r="51" spans="2:10" ht="15.75" customHeight="1" x14ac:dyDescent="0.2">
      <c r="B51" s="496"/>
      <c r="C51" s="497"/>
      <c r="D51" s="497"/>
      <c r="E51" s="497"/>
      <c r="F51" s="497"/>
      <c r="G51" s="497"/>
      <c r="H51" s="497"/>
      <c r="I51" s="497"/>
      <c r="J51" s="498"/>
    </row>
    <row r="52" spans="2:10" ht="15.75" customHeight="1" x14ac:dyDescent="0.2">
      <c r="B52" s="505" t="str">
        <f>'3.ARBOL PROBLEMA Y OBJETIVOS'!N29</f>
        <v>AUMENTAR LA COBERTURA DE  PROGRAMAS DE PROMOCIÓN DE LA SALUD Y PREVENCIÓN DE LA ENFERMEDAD.</v>
      </c>
      <c r="C52" s="347"/>
      <c r="D52" s="347"/>
      <c r="E52" s="347"/>
      <c r="F52" s="347"/>
      <c r="G52" s="347"/>
      <c r="H52" s="347"/>
      <c r="I52" s="347"/>
      <c r="J52" s="331"/>
    </row>
    <row r="53" spans="2:10" ht="15.75" customHeight="1" x14ac:dyDescent="0.2">
      <c r="B53" s="394"/>
      <c r="C53" s="395"/>
      <c r="D53" s="395"/>
      <c r="E53" s="395"/>
      <c r="F53" s="395"/>
      <c r="G53" s="395"/>
      <c r="H53" s="395"/>
      <c r="I53" s="395"/>
      <c r="J53" s="396"/>
    </row>
    <row r="54" spans="2:10" ht="15.75" customHeight="1" x14ac:dyDescent="0.2">
      <c r="B54" s="332"/>
      <c r="C54" s="348"/>
      <c r="D54" s="348"/>
      <c r="E54" s="348"/>
      <c r="F54" s="348"/>
      <c r="G54" s="348"/>
      <c r="H54" s="348"/>
      <c r="I54" s="348"/>
      <c r="J54" s="333"/>
    </row>
    <row r="55" spans="2:10" ht="15.75" customHeight="1" x14ac:dyDescent="0.2">
      <c r="B55" s="57"/>
      <c r="C55" s="57"/>
      <c r="D55" s="57"/>
      <c r="E55" s="57"/>
      <c r="F55" s="57"/>
      <c r="G55" s="57"/>
      <c r="H55" s="57"/>
      <c r="I55" s="57"/>
      <c r="J55" s="57"/>
    </row>
    <row r="56" spans="2:10" ht="15.75" customHeight="1" x14ac:dyDescent="0.2">
      <c r="B56" s="57"/>
      <c r="C56" s="57"/>
      <c r="D56" s="57"/>
      <c r="E56" s="57"/>
      <c r="F56" s="57"/>
      <c r="G56" s="57"/>
      <c r="H56" s="57"/>
      <c r="I56" s="57"/>
      <c r="J56" s="57"/>
    </row>
    <row r="57" spans="2:10" ht="15.75" customHeight="1" x14ac:dyDescent="0.2">
      <c r="B57" s="506" t="s">
        <v>64</v>
      </c>
      <c r="C57" s="494"/>
      <c r="D57" s="494"/>
      <c r="E57" s="494"/>
      <c r="F57" s="494"/>
      <c r="G57" s="494"/>
      <c r="H57" s="494"/>
      <c r="I57" s="494"/>
      <c r="J57" s="495"/>
    </row>
    <row r="58" spans="2:10" ht="15.75" customHeight="1" x14ac:dyDescent="0.2">
      <c r="B58" s="496"/>
      <c r="C58" s="497"/>
      <c r="D58" s="497"/>
      <c r="E58" s="497"/>
      <c r="F58" s="497"/>
      <c r="G58" s="497"/>
      <c r="H58" s="497"/>
      <c r="I58" s="497"/>
      <c r="J58" s="498"/>
    </row>
    <row r="59" spans="2:10" ht="15.75" customHeight="1" x14ac:dyDescent="0.2">
      <c r="B59" s="57"/>
      <c r="C59" s="57"/>
      <c r="D59" s="57"/>
      <c r="E59" s="57"/>
      <c r="F59" s="57"/>
      <c r="G59" s="57"/>
      <c r="H59" s="57"/>
      <c r="I59" s="57"/>
      <c r="J59" s="57"/>
    </row>
    <row r="60" spans="2:10" ht="28.5" customHeight="1" x14ac:dyDescent="0.2">
      <c r="B60" s="503" t="s">
        <v>43</v>
      </c>
      <c r="C60" s="354"/>
      <c r="D60" s="507">
        <f>'4.BENEFICIARIOS Y ACCIONES'!G9</f>
        <v>4615</v>
      </c>
      <c r="E60" s="353"/>
      <c r="F60" s="353"/>
      <c r="G60" s="354"/>
      <c r="H60" s="57"/>
      <c r="I60" s="57"/>
      <c r="J60" s="57"/>
    </row>
    <row r="61" spans="2:10" ht="15.75" customHeight="1" x14ac:dyDescent="0.2">
      <c r="B61" s="57"/>
      <c r="C61" s="57"/>
      <c r="D61" s="57"/>
      <c r="E61" s="57"/>
      <c r="F61" s="57"/>
      <c r="G61" s="57"/>
      <c r="H61" s="57"/>
      <c r="I61" s="57"/>
      <c r="J61" s="57"/>
    </row>
    <row r="62" spans="2:10" ht="15.75" customHeight="1" x14ac:dyDescent="0.2">
      <c r="B62" s="493" t="s">
        <v>45</v>
      </c>
      <c r="C62" s="494"/>
      <c r="D62" s="494"/>
      <c r="E62" s="494"/>
      <c r="F62" s="494"/>
      <c r="G62" s="494"/>
      <c r="H62" s="494"/>
      <c r="I62" s="494"/>
      <c r="J62" s="495"/>
    </row>
    <row r="63" spans="2:10" ht="15.75" customHeight="1" x14ac:dyDescent="0.2">
      <c r="B63" s="496"/>
      <c r="C63" s="497"/>
      <c r="D63" s="497"/>
      <c r="E63" s="497"/>
      <c r="F63" s="497"/>
      <c r="G63" s="497"/>
      <c r="H63" s="497"/>
      <c r="I63" s="497"/>
      <c r="J63" s="498"/>
    </row>
    <row r="64" spans="2:10" ht="15.75" customHeight="1" x14ac:dyDescent="0.2">
      <c r="B64" s="60"/>
      <c r="C64" s="57"/>
      <c r="D64" s="57"/>
      <c r="E64" s="57"/>
      <c r="F64" s="57"/>
      <c r="G64" s="57"/>
      <c r="H64" s="57"/>
      <c r="I64" s="57"/>
      <c r="J64" s="57"/>
    </row>
    <row r="65" spans="2:10" ht="35.25" customHeight="1" x14ac:dyDescent="0.2">
      <c r="B65" s="499" t="s">
        <v>46</v>
      </c>
      <c r="C65" s="500"/>
      <c r="D65" s="500"/>
      <c r="E65" s="500"/>
      <c r="F65" s="500"/>
      <c r="G65" s="500"/>
      <c r="H65" s="500"/>
      <c r="I65" s="500"/>
      <c r="J65" s="501"/>
    </row>
    <row r="66" spans="2:10" ht="19.5" customHeight="1" x14ac:dyDescent="0.2">
      <c r="B66" s="502" t="str">
        <f>+'4.BENEFICIARIOS Y ACCIONES'!B28</f>
        <v>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Centro de Escucha Sustancias Psicoactivas (Tomarnos el Mundo): Estrategia de salud mental donde se hace prevención adicciones, 
Medellin Me Cuida Convivencia:  conductas protectoras en convivencia y la prevención de violencias 
Un bebé tu decisión: Prevensión de embarazo adolescente
Medellín Me Cuida Discapacidad: en el marco de la Atención Primaria en Salud con base en el desarrollo de acciones para cuidadores y sus las familias que tienen integrantes con discapacidad
Los costos de las estrategias contemplan costos directos, costos indirectos e interventoría integral.</v>
      </c>
      <c r="C66" s="415"/>
      <c r="D66" s="415"/>
      <c r="E66" s="415"/>
      <c r="F66" s="415"/>
      <c r="G66" s="415"/>
      <c r="H66" s="415"/>
      <c r="I66" s="415"/>
      <c r="J66" s="416"/>
    </row>
    <row r="67" spans="2:10" ht="19.5" customHeight="1" x14ac:dyDescent="0.2">
      <c r="B67" s="417"/>
      <c r="C67" s="418"/>
      <c r="D67" s="418"/>
      <c r="E67" s="418"/>
      <c r="F67" s="418"/>
      <c r="G67" s="418"/>
      <c r="H67" s="418"/>
      <c r="I67" s="418"/>
      <c r="J67" s="419"/>
    </row>
    <row r="68" spans="2:10" ht="19.5" customHeight="1" x14ac:dyDescent="0.2">
      <c r="B68" s="417"/>
      <c r="C68" s="418"/>
      <c r="D68" s="418"/>
      <c r="E68" s="418"/>
      <c r="F68" s="418"/>
      <c r="G68" s="418"/>
      <c r="H68" s="418"/>
      <c r="I68" s="418"/>
      <c r="J68" s="419"/>
    </row>
    <row r="69" spans="2:10" ht="19.5" customHeight="1" x14ac:dyDescent="0.2">
      <c r="B69" s="417"/>
      <c r="C69" s="418"/>
      <c r="D69" s="418"/>
      <c r="E69" s="418"/>
      <c r="F69" s="418"/>
      <c r="G69" s="418"/>
      <c r="H69" s="418"/>
      <c r="I69" s="418"/>
      <c r="J69" s="419"/>
    </row>
    <row r="70" spans="2:10" ht="19.5" customHeight="1" x14ac:dyDescent="0.2">
      <c r="B70" s="417"/>
      <c r="C70" s="418"/>
      <c r="D70" s="418"/>
      <c r="E70" s="418"/>
      <c r="F70" s="418"/>
      <c r="G70" s="418"/>
      <c r="H70" s="418"/>
      <c r="I70" s="418"/>
      <c r="J70" s="419"/>
    </row>
    <row r="71" spans="2:10" ht="19.5" customHeight="1" x14ac:dyDescent="0.2">
      <c r="B71" s="420"/>
      <c r="C71" s="421"/>
      <c r="D71" s="421"/>
      <c r="E71" s="421"/>
      <c r="F71" s="421"/>
      <c r="G71" s="421"/>
      <c r="H71" s="421"/>
      <c r="I71" s="421"/>
      <c r="J71" s="422"/>
    </row>
    <row r="72" spans="2:10" ht="15.75" customHeight="1" x14ac:dyDescent="0.2">
      <c r="B72" s="57"/>
      <c r="C72" s="57"/>
      <c r="D72" s="57"/>
      <c r="E72" s="57"/>
      <c r="F72" s="57"/>
      <c r="G72" s="57"/>
      <c r="H72" s="57"/>
      <c r="I72" s="57"/>
      <c r="J72" s="57"/>
    </row>
    <row r="73" spans="2:10" ht="15.75" customHeight="1" x14ac:dyDescent="0.2">
      <c r="B73" s="493" t="s">
        <v>65</v>
      </c>
      <c r="C73" s="494"/>
      <c r="D73" s="494"/>
      <c r="E73" s="494"/>
      <c r="F73" s="494"/>
      <c r="G73" s="494"/>
      <c r="H73" s="494"/>
      <c r="I73" s="494"/>
      <c r="J73" s="495"/>
    </row>
    <row r="74" spans="2:10" ht="15.75" customHeight="1" x14ac:dyDescent="0.2">
      <c r="B74" s="496"/>
      <c r="C74" s="497"/>
      <c r="D74" s="497"/>
      <c r="E74" s="497"/>
      <c r="F74" s="497"/>
      <c r="G74" s="497"/>
      <c r="H74" s="497"/>
      <c r="I74" s="497"/>
      <c r="J74" s="498"/>
    </row>
    <row r="75" spans="2:10" ht="15.75" customHeight="1" x14ac:dyDescent="0.2">
      <c r="B75" s="57"/>
      <c r="C75" s="57"/>
      <c r="D75" s="57"/>
      <c r="E75" s="57"/>
      <c r="F75" s="57"/>
      <c r="G75" s="57"/>
      <c r="H75" s="57"/>
      <c r="I75" s="57"/>
      <c r="J75" s="57"/>
    </row>
    <row r="76" spans="2:10" ht="38.25" x14ac:dyDescent="0.2">
      <c r="B76" s="503" t="s">
        <v>54</v>
      </c>
      <c r="C76" s="353"/>
      <c r="D76" s="353"/>
      <c r="E76" s="353"/>
      <c r="F76" s="354"/>
      <c r="G76" s="61" t="s">
        <v>56</v>
      </c>
      <c r="H76" s="61" t="s">
        <v>57</v>
      </c>
      <c r="I76" s="503" t="s">
        <v>58</v>
      </c>
      <c r="J76" s="354"/>
    </row>
    <row r="77" spans="2:10" ht="34.5" customHeight="1" x14ac:dyDescent="0.2">
      <c r="B77" s="491" t="str">
        <f>'4.BENEFICIARIOS Y ACCIONES'!G60</f>
        <v>1.1.1_Implementar estrategias de IEC-M, autocuidado de la salud mental en Convivencia (MMC_Conv)_C12</v>
      </c>
      <c r="C77" s="492"/>
      <c r="D77" s="492"/>
      <c r="E77" s="492"/>
      <c r="F77" s="490"/>
      <c r="G77" s="278" t="str">
        <f>'4.BENEFICIARIOS Y ACCIONES'!J60</f>
        <v>familias</v>
      </c>
      <c r="H77" s="278">
        <f>'4.BENEFICIARIOS Y ACCIONES'!K60</f>
        <v>350</v>
      </c>
      <c r="I77" s="489">
        <f>'4.BENEFICIARIOS Y ACCIONES'!L60</f>
        <v>1186500000</v>
      </c>
      <c r="J77" s="490"/>
    </row>
    <row r="78" spans="2:10" ht="34.5" customHeight="1" x14ac:dyDescent="0.2">
      <c r="B78" s="491" t="str">
        <f>'4.BENEFICIARIOS Y ACCIONES'!G61</f>
        <v>1.2.1_Realizar campañas de prevención en el consumo de sustancias psicoactivas en la C12</v>
      </c>
      <c r="C78" s="492"/>
      <c r="D78" s="492"/>
      <c r="E78" s="492"/>
      <c r="F78" s="490"/>
      <c r="G78" s="278" t="str">
        <f>'4.BENEFICIARIOS Y ACCIONES'!J61</f>
        <v>CE</v>
      </c>
      <c r="H78" s="278">
        <f>'4.BENEFICIARIOS Y ACCIONES'!K61</f>
        <v>1</v>
      </c>
      <c r="I78" s="489">
        <f>'4.BENEFICIARIOS Y ACCIONES'!L61</f>
        <v>96000000</v>
      </c>
      <c r="J78" s="490"/>
    </row>
    <row r="79" spans="2:10" ht="37.5" customHeight="1" x14ac:dyDescent="0.2">
      <c r="B79" s="491" t="str">
        <f>'4.BENEFICIARIOS Y ACCIONES'!G62</f>
        <v>1.3.1_Realizar el programa de formación en los hábitos y estilos de vida Saludables en familia_(EVS)_C12</v>
      </c>
      <c r="C79" s="492"/>
      <c r="D79" s="492"/>
      <c r="E79" s="492"/>
      <c r="F79" s="490"/>
      <c r="G79" s="278" t="str">
        <f>'4.BENEFICIARIOS Y ACCIONES'!J62</f>
        <v>Personas</v>
      </c>
      <c r="H79" s="278">
        <f>'4.BENEFICIARIOS Y ACCIONES'!K62</f>
        <v>340</v>
      </c>
      <c r="I79" s="489">
        <f>'4.BENEFICIARIOS Y ACCIONES'!L62</f>
        <v>131311000</v>
      </c>
      <c r="J79" s="490"/>
    </row>
    <row r="80" spans="2:10" ht="33" customHeight="1" x14ac:dyDescent="0.2">
      <c r="B80" s="491" t="str">
        <f>'4.BENEFICIARIOS Y ACCIONES'!G63</f>
        <v>1.4.1_Realizar estrategia  salud visual a personas mayores de 13 años y el 25% mayores de 60 años _C12</v>
      </c>
      <c r="C80" s="492"/>
      <c r="D80" s="492"/>
      <c r="E80" s="492"/>
      <c r="F80" s="490"/>
      <c r="G80" s="278" t="str">
        <f>'4.BENEFICIARIOS Y ACCIONES'!J63</f>
        <v>Personas</v>
      </c>
      <c r="H80" s="278">
        <f>'4.BENEFICIARIOS Y ACCIONES'!K63</f>
        <v>650</v>
      </c>
      <c r="I80" s="489">
        <f>'4.BENEFICIARIOS Y ACCIONES'!L63</f>
        <v>200200000</v>
      </c>
      <c r="J80" s="490"/>
    </row>
    <row r="81" spans="2:10" ht="33" customHeight="1" x14ac:dyDescent="0.2">
      <c r="B81" s="491" t="str">
        <f>'4.BENEFICIARIOS Y ACCIONES'!G64</f>
        <v>1.4.2_Elaborar prótesis dentales removibles mucosoportadas, para personas de 18 en adelante_C12</v>
      </c>
      <c r="C81" s="492"/>
      <c r="D81" s="492"/>
      <c r="E81" s="492"/>
      <c r="F81" s="490"/>
      <c r="G81" s="278" t="str">
        <f>'4.BENEFICIARIOS Y ACCIONES'!J64</f>
        <v>Personas</v>
      </c>
      <c r="H81" s="278">
        <f>'4.BENEFICIARIOS Y ACCIONES'!K64</f>
        <v>200</v>
      </c>
      <c r="I81" s="489">
        <f>'4.BENEFICIARIOS Y ACCIONES'!L64</f>
        <v>216000000</v>
      </c>
      <c r="J81" s="490"/>
    </row>
    <row r="82" spans="2:10" ht="33" customHeight="1" x14ac:dyDescent="0.2">
      <c r="B82" s="491" t="str">
        <f>'4.BENEFICIARIOS Y ACCIONES'!G65</f>
        <v>1.4.3_Realizar estrategia salud Bucal en ortodoncia pediatrica para niños y niñas de 6 a 10 años_C12</v>
      </c>
      <c r="C82" s="492"/>
      <c r="D82" s="492"/>
      <c r="E82" s="492"/>
      <c r="F82" s="490"/>
      <c r="G82" s="278" t="str">
        <f>'4.BENEFICIARIOS Y ACCIONES'!J65</f>
        <v>Personas</v>
      </c>
      <c r="H82" s="278">
        <f>'4.BENEFICIARIOS Y ACCIONES'!K65</f>
        <v>100</v>
      </c>
      <c r="I82" s="489">
        <f>'4.BENEFICIARIOS Y ACCIONES'!L65</f>
        <v>133290000</v>
      </c>
      <c r="J82" s="490"/>
    </row>
    <row r="83" spans="2:10" s="302" customFormat="1" ht="33" customHeight="1" x14ac:dyDescent="0.2">
      <c r="B83" s="491" t="str">
        <f>'4.BENEFICIARIOS Y ACCIONES'!G66</f>
        <v>1.5.1_Realizar capacitación en Coaching para la comunidad y lideres en Habitos saludables_C12</v>
      </c>
      <c r="C83" s="492"/>
      <c r="D83" s="492"/>
      <c r="E83" s="492"/>
      <c r="F83" s="490"/>
      <c r="G83" s="278" t="str">
        <f>'4.BENEFICIARIOS Y ACCIONES'!J66</f>
        <v>Personas</v>
      </c>
      <c r="H83" s="278">
        <f>'4.BENEFICIARIOS Y ACCIONES'!K66</f>
        <v>200</v>
      </c>
      <c r="I83" s="489">
        <f>'4.BENEFICIARIOS Y ACCIONES'!L66</f>
        <v>85000000</v>
      </c>
      <c r="J83" s="490"/>
    </row>
    <row r="84" spans="2:10" s="309" customFormat="1" ht="14.25" x14ac:dyDescent="0.2">
      <c r="B84" s="491" t="str">
        <f>'4.BENEFICIARIOS Y ACCIONES'!G67</f>
        <v>1.6.1_Aplicar el biologico Neumococo Prevenal personas mayores de 50 años, C12</v>
      </c>
      <c r="C84" s="492"/>
      <c r="D84" s="492"/>
      <c r="E84" s="492"/>
      <c r="F84" s="490"/>
      <c r="G84" s="278" t="str">
        <f>'4.BENEFICIARIOS Y ACCIONES'!J67</f>
        <v>Personas</v>
      </c>
      <c r="H84" s="278">
        <f>'4.BENEFICIARIOS Y ACCIONES'!K67</f>
        <v>300</v>
      </c>
      <c r="I84" s="489">
        <f>'4.BENEFICIARIOS Y ACCIONES'!L67</f>
        <v>37500000</v>
      </c>
      <c r="J84" s="490"/>
    </row>
    <row r="85" spans="2:10" s="309" customFormat="1" ht="14.25" x14ac:dyDescent="0.2">
      <c r="B85" s="491" t="str">
        <f>'4.BENEFICIARIOS Y ACCIONES'!G68</f>
        <v>1.7.1_Realizar campaña de Centros de escucha  en prevención del embarazo educación sexual (CE-SSR)_C</v>
      </c>
      <c r="C85" s="492"/>
      <c r="D85" s="492"/>
      <c r="E85" s="492"/>
      <c r="F85" s="490"/>
      <c r="G85" s="278" t="str">
        <f>'4.BENEFICIARIOS Y ACCIONES'!J68</f>
        <v>Personas</v>
      </c>
      <c r="H85" s="278">
        <f>'4.BENEFICIARIOS Y ACCIONES'!K68</f>
        <v>1</v>
      </c>
      <c r="I85" s="489">
        <f>'4.BENEFICIARIOS Y ACCIONES'!L68</f>
        <v>130000000</v>
      </c>
      <c r="J85" s="490"/>
    </row>
    <row r="86" spans="2:10" s="309" customFormat="1" ht="14.25" x14ac:dyDescent="0.2">
      <c r="B86" s="491">
        <f>'4.BENEFICIARIOS Y ACCIONES'!G69</f>
        <v>0</v>
      </c>
      <c r="C86" s="492"/>
      <c r="D86" s="492"/>
      <c r="E86" s="492"/>
      <c r="F86" s="490"/>
      <c r="G86" s="278">
        <f>'4.BENEFICIARIOS Y ACCIONES'!J69</f>
        <v>0</v>
      </c>
      <c r="H86" s="278">
        <f>'4.BENEFICIARIOS Y ACCIONES'!K69</f>
        <v>0</v>
      </c>
      <c r="I86" s="489">
        <f>'4.BENEFICIARIOS Y ACCIONES'!L69</f>
        <v>0</v>
      </c>
      <c r="J86" s="490"/>
    </row>
    <row r="87" spans="2:10" s="309" customFormat="1" ht="14.25" x14ac:dyDescent="0.2">
      <c r="B87" s="491" t="e">
        <f>'4.BENEFICIARIOS Y ACCIONES'!#REF!</f>
        <v>#REF!</v>
      </c>
      <c r="C87" s="492"/>
      <c r="D87" s="492"/>
      <c r="E87" s="492"/>
      <c r="F87" s="490"/>
      <c r="G87" s="278" t="e">
        <f>'4.BENEFICIARIOS Y ACCIONES'!#REF!</f>
        <v>#REF!</v>
      </c>
      <c r="H87" s="278" t="e">
        <f>'4.BENEFICIARIOS Y ACCIONES'!#REF!</f>
        <v>#REF!</v>
      </c>
      <c r="I87" s="489" t="e">
        <f>'4.BENEFICIARIOS Y ACCIONES'!#REF!</f>
        <v>#REF!</v>
      </c>
      <c r="J87" s="490"/>
    </row>
    <row r="88" spans="2:10" s="309" customFormat="1" ht="14.25" x14ac:dyDescent="0.2">
      <c r="B88" s="491" t="e">
        <f>'4.BENEFICIARIOS Y ACCIONES'!#REF!</f>
        <v>#REF!</v>
      </c>
      <c r="C88" s="492"/>
      <c r="D88" s="492"/>
      <c r="E88" s="492"/>
      <c r="F88" s="490"/>
      <c r="G88" s="278" t="e">
        <f>'4.BENEFICIARIOS Y ACCIONES'!#REF!</f>
        <v>#REF!</v>
      </c>
      <c r="H88" s="278" t="e">
        <f>'4.BENEFICIARIOS Y ACCIONES'!#REF!</f>
        <v>#REF!</v>
      </c>
      <c r="I88" s="489" t="e">
        <f>'4.BENEFICIARIOS Y ACCIONES'!#REF!</f>
        <v>#REF!</v>
      </c>
      <c r="J88" s="490"/>
    </row>
    <row r="89" spans="2:10" s="309" customFormat="1" ht="14.25" x14ac:dyDescent="0.2">
      <c r="B89" s="491" t="e">
        <f>'4.BENEFICIARIOS Y ACCIONES'!#REF!</f>
        <v>#REF!</v>
      </c>
      <c r="C89" s="492"/>
      <c r="D89" s="492"/>
      <c r="E89" s="492"/>
      <c r="F89" s="490"/>
      <c r="G89" s="278" t="e">
        <f>'4.BENEFICIARIOS Y ACCIONES'!#REF!</f>
        <v>#REF!</v>
      </c>
      <c r="H89" s="278" t="e">
        <f>'4.BENEFICIARIOS Y ACCIONES'!#REF!</f>
        <v>#REF!</v>
      </c>
      <c r="I89" s="489" t="e">
        <f>'4.BENEFICIARIOS Y ACCIONES'!#REF!</f>
        <v>#REF!</v>
      </c>
      <c r="J89" s="490"/>
    </row>
    <row r="90" spans="2:10" s="309" customFormat="1" ht="14.25" hidden="1" x14ac:dyDescent="0.2">
      <c r="B90" s="491" t="e">
        <f>'4.BENEFICIARIOS Y ACCIONES'!#REF!</f>
        <v>#REF!</v>
      </c>
      <c r="C90" s="492"/>
      <c r="D90" s="492"/>
      <c r="E90" s="492"/>
      <c r="F90" s="490"/>
      <c r="G90" s="278"/>
      <c r="H90" s="278"/>
      <c r="I90" s="312"/>
      <c r="J90" s="310"/>
    </row>
    <row r="91" spans="2:10" s="309" customFormat="1" ht="14.25" hidden="1" x14ac:dyDescent="0.2">
      <c r="B91" s="491">
        <f>'4.BENEFICIARIOS Y ACCIONES'!G70</f>
        <v>0</v>
      </c>
      <c r="C91" s="492"/>
      <c r="D91" s="492"/>
      <c r="E91" s="492"/>
      <c r="F91" s="490"/>
      <c r="G91" s="278"/>
      <c r="H91" s="278"/>
      <c r="I91" s="312"/>
      <c r="J91" s="310"/>
    </row>
    <row r="92" spans="2:10" s="302" customFormat="1" ht="14.25" hidden="1" x14ac:dyDescent="0.2">
      <c r="B92" s="491">
        <f>'4.BENEFICIARIOS Y ACCIONES'!G71</f>
        <v>0</v>
      </c>
      <c r="C92" s="492"/>
      <c r="D92" s="492"/>
      <c r="E92" s="492"/>
      <c r="F92" s="490"/>
      <c r="G92" s="278"/>
      <c r="H92" s="278"/>
      <c r="I92" s="489"/>
      <c r="J92" s="490"/>
    </row>
    <row r="93" spans="2:10" ht="14.25" hidden="1" x14ac:dyDescent="0.2">
      <c r="B93" s="491">
        <f>'4.BENEFICIARIOS Y ACCIONES'!G72</f>
        <v>0</v>
      </c>
      <c r="C93" s="492"/>
      <c r="D93" s="492"/>
      <c r="E93" s="492"/>
      <c r="F93" s="490"/>
      <c r="G93" s="278" t="e">
        <f>'4.BENEFICIARIOS Y ACCIONES'!#REF!</f>
        <v>#REF!</v>
      </c>
      <c r="H93" s="278" t="e">
        <f>'4.BENEFICIARIOS Y ACCIONES'!#REF!</f>
        <v>#REF!</v>
      </c>
      <c r="I93" s="489" t="e">
        <f>'4.BENEFICIARIOS Y ACCIONES'!#REF!</f>
        <v>#REF!</v>
      </c>
      <c r="J93" s="490"/>
    </row>
    <row r="94" spans="2:10" ht="15.75" customHeight="1" x14ac:dyDescent="0.2">
      <c r="B94" s="57"/>
      <c r="C94" s="57"/>
      <c r="D94" s="57"/>
      <c r="E94" s="57"/>
      <c r="F94" s="57"/>
      <c r="G94" s="57"/>
      <c r="H94" s="57"/>
      <c r="I94" s="57"/>
      <c r="J94" s="57"/>
    </row>
    <row r="95" spans="2:10" ht="29.25" customHeight="1" x14ac:dyDescent="0.25">
      <c r="B95" s="499" t="s">
        <v>58</v>
      </c>
      <c r="C95" s="501"/>
      <c r="D95" s="524">
        <f>'4.BENEFICIARIOS Y ACCIONES'!L70</f>
        <v>2215801000</v>
      </c>
      <c r="E95" s="525"/>
      <c r="F95" s="525"/>
      <c r="G95" s="526"/>
      <c r="H95" s="57"/>
      <c r="I95" s="57"/>
      <c r="J95" s="57"/>
    </row>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sheetData>
  <mergeCells count="77">
    <mergeCell ref="B90:F90"/>
    <mergeCell ref="B91:F91"/>
    <mergeCell ref="I84:J84"/>
    <mergeCell ref="I85:J85"/>
    <mergeCell ref="I86:J86"/>
    <mergeCell ref="I87:J87"/>
    <mergeCell ref="I88:J88"/>
    <mergeCell ref="I89:J89"/>
    <mergeCell ref="B95:C95"/>
    <mergeCell ref="D95:G95"/>
    <mergeCell ref="B82:F82"/>
    <mergeCell ref="I82:J82"/>
    <mergeCell ref="B93:F93"/>
    <mergeCell ref="I93:J93"/>
    <mergeCell ref="B83:F83"/>
    <mergeCell ref="B92:F92"/>
    <mergeCell ref="I83:J83"/>
    <mergeCell ref="I92:J92"/>
    <mergeCell ref="B84:F84"/>
    <mergeCell ref="B85:F85"/>
    <mergeCell ref="B86:F86"/>
    <mergeCell ref="B87:F87"/>
    <mergeCell ref="B88:F88"/>
    <mergeCell ref="B89:F89"/>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6"/>
  <sheetViews>
    <sheetView zoomScale="80" zoomScaleNormal="80" workbookViewId="0">
      <selection activeCell="M11" sqref="M11"/>
    </sheetView>
  </sheetViews>
  <sheetFormatPr baseColWidth="10" defaultRowHeight="12" x14ac:dyDescent="0.2"/>
  <cols>
    <col min="1" max="1" width="3.375" style="93" customWidth="1"/>
    <col min="2" max="2" width="23.75" style="93" customWidth="1"/>
    <col min="3" max="3" width="21.625" style="93" customWidth="1"/>
    <col min="4" max="4" width="19" style="93" customWidth="1"/>
    <col min="5" max="5" width="8.25" style="95" customWidth="1"/>
    <col min="6" max="6" width="28" style="95" customWidth="1"/>
    <col min="7" max="7" width="13.75" style="93" customWidth="1"/>
    <col min="8" max="8" width="11.375" style="93" customWidth="1"/>
    <col min="9" max="9" width="11.125" style="93" customWidth="1"/>
    <col min="10" max="10" width="11.75" style="93" customWidth="1"/>
    <col min="11" max="11" width="11.875" style="93" customWidth="1"/>
    <col min="12" max="12" width="15.125" style="93" bestFit="1" customWidth="1"/>
    <col min="13" max="13" width="27.625" style="93" customWidth="1"/>
    <col min="14" max="15" width="16.75" style="93" customWidth="1"/>
    <col min="16" max="16" width="16.625" style="93" customWidth="1"/>
    <col min="17" max="17" width="12.375" style="93" customWidth="1"/>
    <col min="18" max="18" width="12.875" style="93" customWidth="1"/>
    <col min="19" max="19" width="12" style="93" customWidth="1"/>
    <col min="20" max="23" width="11" style="93" customWidth="1"/>
    <col min="24" max="24" width="6.25" style="93" customWidth="1"/>
    <col min="25" max="25" width="7.375" style="93" customWidth="1"/>
    <col min="26" max="26" width="14.125" style="93" customWidth="1"/>
    <col min="27" max="27" width="4.875" style="93" customWidth="1"/>
    <col min="28" max="28" width="14.125" style="93" customWidth="1"/>
    <col min="29" max="29" width="7.875" style="93" customWidth="1"/>
    <col min="30" max="30" width="14.125" style="93" customWidth="1"/>
    <col min="31" max="31" width="7" style="93" customWidth="1"/>
    <col min="32" max="32" width="14.125" style="93" customWidth="1"/>
    <col min="33" max="16384" width="11" style="93"/>
  </cols>
  <sheetData>
    <row r="1" spans="1:32" ht="18.75" x14ac:dyDescent="0.2">
      <c r="B1" s="544" t="str">
        <f>+'1.PDL'!H7</f>
        <v>COMUNA 12 - LA AMÉRICA</v>
      </c>
      <c r="C1" s="544"/>
      <c r="D1" s="94"/>
    </row>
    <row r="2" spans="1:32" ht="18.75" x14ac:dyDescent="0.3">
      <c r="B2" s="552" t="s">
        <v>486</v>
      </c>
      <c r="C2" s="553"/>
      <c r="D2" s="554"/>
      <c r="E2" s="545" t="s">
        <v>487</v>
      </c>
      <c r="F2" s="545"/>
      <c r="G2" s="545"/>
      <c r="H2" s="545"/>
      <c r="I2" s="545"/>
      <c r="J2" s="545"/>
      <c r="K2" s="545"/>
      <c r="L2" s="545"/>
      <c r="M2" s="545"/>
      <c r="N2" s="550" t="s">
        <v>760</v>
      </c>
      <c r="O2" s="551"/>
      <c r="Q2" s="546" t="s">
        <v>488</v>
      </c>
      <c r="R2" s="546"/>
      <c r="S2" s="546"/>
      <c r="T2" s="546"/>
      <c r="U2" s="546"/>
      <c r="V2" s="546"/>
      <c r="W2" s="546"/>
    </row>
    <row r="3" spans="1:32" s="22" customFormat="1" ht="45" x14ac:dyDescent="0.2">
      <c r="B3" s="96" t="s">
        <v>489</v>
      </c>
      <c r="C3" s="217" t="s">
        <v>692</v>
      </c>
      <c r="D3" s="96" t="s">
        <v>490</v>
      </c>
      <c r="E3" s="97" t="s">
        <v>491</v>
      </c>
      <c r="F3" s="98" t="s">
        <v>492</v>
      </c>
      <c r="G3" s="98" t="s">
        <v>493</v>
      </c>
      <c r="H3" s="98" t="s">
        <v>494</v>
      </c>
      <c r="I3" s="98" t="s">
        <v>708</v>
      </c>
      <c r="J3" s="98" t="s">
        <v>730</v>
      </c>
      <c r="K3" s="98" t="s">
        <v>729</v>
      </c>
      <c r="L3" s="98" t="s">
        <v>495</v>
      </c>
      <c r="M3" s="98" t="s">
        <v>496</v>
      </c>
      <c r="N3" s="288" t="s">
        <v>494</v>
      </c>
      <c r="O3" s="288" t="s">
        <v>495</v>
      </c>
      <c r="P3" s="116" t="s">
        <v>555</v>
      </c>
      <c r="Q3" s="99" t="s">
        <v>51</v>
      </c>
      <c r="R3" s="99" t="s">
        <v>52</v>
      </c>
      <c r="S3" s="99" t="str">
        <f>+L21</f>
        <v>Descripcion</v>
      </c>
      <c r="T3" s="99" t="s">
        <v>497</v>
      </c>
      <c r="U3" s="99" t="s">
        <v>498</v>
      </c>
      <c r="V3" s="99" t="str">
        <f>+'[4]Solic x com'!$AN$2</f>
        <v>Medido a través de</v>
      </c>
      <c r="W3" s="99" t="s">
        <v>499</v>
      </c>
      <c r="Y3" s="93"/>
      <c r="Z3" s="93"/>
      <c r="AA3" s="93"/>
      <c r="AB3" s="93"/>
      <c r="AC3" s="93"/>
      <c r="AD3" s="93"/>
      <c r="AE3" s="93"/>
      <c r="AF3" s="93"/>
    </row>
    <row r="4" spans="1:32" ht="52.5" customHeight="1" x14ac:dyDescent="0.2">
      <c r="A4" s="100">
        <v>1</v>
      </c>
      <c r="B4" s="257" t="s">
        <v>771</v>
      </c>
      <c r="C4" s="295" t="s">
        <v>772</v>
      </c>
      <c r="D4" s="101"/>
      <c r="E4" s="287" t="str">
        <f>+G24</f>
        <v>FFR</v>
      </c>
      <c r="F4" s="107" t="str">
        <f>+P4</f>
        <v>1.1.1_Implementar estrategias de IEC-M, autocuidado de la salud mental en Convivencia (MMC_Conv)_C12</v>
      </c>
      <c r="G4" s="316" t="str">
        <f>+F24</f>
        <v>familias</v>
      </c>
      <c r="H4" s="297">
        <v>350</v>
      </c>
      <c r="I4" s="297">
        <f>+H4*3.5</f>
        <v>1225</v>
      </c>
      <c r="J4" s="296">
        <f>+K4/1.06</f>
        <v>3198113.2075471696</v>
      </c>
      <c r="K4" s="296">
        <f>+D24</f>
        <v>3390000</v>
      </c>
      <c r="L4" s="296">
        <f>+H4*K4</f>
        <v>1186500000</v>
      </c>
      <c r="M4" s="102"/>
      <c r="N4" s="105"/>
      <c r="O4" s="102">
        <f>+N4*K4</f>
        <v>0</v>
      </c>
      <c r="P4" s="148" t="s">
        <v>784</v>
      </c>
      <c r="Q4" s="149" t="s">
        <v>528</v>
      </c>
      <c r="R4" s="150" t="s">
        <v>529</v>
      </c>
      <c r="S4" s="149" t="s">
        <v>530</v>
      </c>
      <c r="T4" s="149" t="s">
        <v>531</v>
      </c>
      <c r="U4" s="150" t="s">
        <v>532</v>
      </c>
      <c r="V4" s="149" t="s">
        <v>515</v>
      </c>
      <c r="W4" s="150" t="s">
        <v>507</v>
      </c>
    </row>
    <row r="5" spans="1:32" ht="42" customHeight="1" x14ac:dyDescent="0.2">
      <c r="A5" s="100"/>
      <c r="B5" s="320" t="s">
        <v>782</v>
      </c>
      <c r="C5" s="321">
        <v>100</v>
      </c>
      <c r="D5" s="322"/>
      <c r="E5" s="328"/>
      <c r="F5" s="107" t="str">
        <f>+P5</f>
        <v>1.2.1_Realizar campañas de prevención en el consumo de sustancias psicoactivas en la C12</v>
      </c>
      <c r="G5" s="555" t="s">
        <v>509</v>
      </c>
      <c r="H5" s="325">
        <v>1</v>
      </c>
      <c r="I5" s="325">
        <v>1000</v>
      </c>
      <c r="J5" s="327">
        <f>+K5/1.06</f>
        <v>90566037.735849053</v>
      </c>
      <c r="K5" s="327">
        <f>+D26</f>
        <v>96000000</v>
      </c>
      <c r="L5" s="327">
        <f>+H5*K5</f>
        <v>96000000</v>
      </c>
      <c r="M5" s="556" t="s">
        <v>795</v>
      </c>
      <c r="N5" s="105"/>
      <c r="O5" s="102">
        <f t="shared" ref="O5:O12" si="0">+N5*K5</f>
        <v>0</v>
      </c>
      <c r="P5" s="123" t="s">
        <v>792</v>
      </c>
      <c r="Q5" s="124" t="s">
        <v>510</v>
      </c>
      <c r="R5" s="125" t="s">
        <v>511</v>
      </c>
      <c r="S5" s="124" t="s">
        <v>512</v>
      </c>
      <c r="T5" s="124" t="s">
        <v>513</v>
      </c>
      <c r="U5" s="125" t="s">
        <v>514</v>
      </c>
      <c r="V5" s="124" t="s">
        <v>515</v>
      </c>
      <c r="W5" s="125" t="s">
        <v>507</v>
      </c>
    </row>
    <row r="6" spans="1:32" ht="45" customHeight="1" x14ac:dyDescent="0.2">
      <c r="A6" s="100">
        <v>2</v>
      </c>
      <c r="B6" s="329" t="s">
        <v>773</v>
      </c>
      <c r="C6" s="321">
        <v>300</v>
      </c>
      <c r="D6" s="322"/>
      <c r="E6" s="321" t="str">
        <f>+G40</f>
        <v>EVS</v>
      </c>
      <c r="F6" s="324" t="str">
        <f t="shared" ref="F6:F12" si="1">+P6</f>
        <v>1.3.1_Realizar el programa de formación en los hábitos y estilos de vida Saludables en familia_(EVS)_C12</v>
      </c>
      <c r="G6" s="555" t="s">
        <v>793</v>
      </c>
      <c r="H6" s="325">
        <f>+I6</f>
        <v>340</v>
      </c>
      <c r="I6" s="325">
        <f>+N80</f>
        <v>340</v>
      </c>
      <c r="J6" s="327">
        <f t="shared" ref="J6:J10" si="2">+K6/1.06</f>
        <v>123878301.88679245</v>
      </c>
      <c r="K6" s="327">
        <f>+M80</f>
        <v>131311000</v>
      </c>
      <c r="L6" s="327">
        <f>+K6</f>
        <v>131311000</v>
      </c>
      <c r="M6" s="317"/>
      <c r="N6" s="105"/>
      <c r="O6" s="102">
        <f t="shared" si="0"/>
        <v>0</v>
      </c>
      <c r="P6" s="126" t="s">
        <v>785</v>
      </c>
      <c r="Q6" s="127" t="s">
        <v>522</v>
      </c>
      <c r="R6" s="128" t="s">
        <v>523</v>
      </c>
      <c r="S6" s="127" t="s">
        <v>524</v>
      </c>
      <c r="T6" s="127" t="s">
        <v>525</v>
      </c>
      <c r="U6" s="128" t="s">
        <v>526</v>
      </c>
      <c r="V6" s="127" t="s">
        <v>515</v>
      </c>
      <c r="W6" s="128" t="s">
        <v>507</v>
      </c>
    </row>
    <row r="7" spans="1:32" ht="56.25" customHeight="1" x14ac:dyDescent="0.2">
      <c r="A7" s="100">
        <v>3</v>
      </c>
      <c r="B7" s="258" t="s">
        <v>774</v>
      </c>
      <c r="C7" s="104" t="s">
        <v>775</v>
      </c>
      <c r="D7" s="103"/>
      <c r="E7" s="104" t="str">
        <f>+G31</f>
        <v>S.VISUAL</v>
      </c>
      <c r="F7" s="311" t="str">
        <f t="shared" si="1"/>
        <v>1.4.1_Realizar estrategia  salud visual a personas mayores de 13 años y el 25% mayores de 60 años _C12</v>
      </c>
      <c r="G7" s="555" t="s">
        <v>793</v>
      </c>
      <c r="H7" s="297">
        <v>650</v>
      </c>
      <c r="I7" s="297">
        <f t="shared" ref="I7:I11" si="3">+H7</f>
        <v>650</v>
      </c>
      <c r="J7" s="296">
        <f>+K7/1.06</f>
        <v>290566.03773584904</v>
      </c>
      <c r="K7" s="296">
        <f>+D31</f>
        <v>308000</v>
      </c>
      <c r="L7" s="296">
        <f t="shared" ref="L7:L9" si="4">+H7*K7</f>
        <v>200200000</v>
      </c>
      <c r="M7" s="317"/>
      <c r="N7" s="105"/>
      <c r="O7" s="102">
        <f t="shared" si="0"/>
        <v>0</v>
      </c>
      <c r="P7" s="130" t="s">
        <v>786</v>
      </c>
      <c r="Q7" s="131" t="s">
        <v>535</v>
      </c>
      <c r="R7" s="132" t="s">
        <v>536</v>
      </c>
      <c r="S7" s="131" t="s">
        <v>537</v>
      </c>
      <c r="T7" s="131" t="s">
        <v>538</v>
      </c>
      <c r="U7" s="132" t="s">
        <v>539</v>
      </c>
      <c r="V7" s="131" t="s">
        <v>515</v>
      </c>
      <c r="W7" s="132" t="s">
        <v>507</v>
      </c>
    </row>
    <row r="8" spans="1:32" ht="40.5" customHeight="1" x14ac:dyDescent="0.2">
      <c r="A8" s="100"/>
      <c r="B8" s="319" t="s">
        <v>776</v>
      </c>
      <c r="C8" s="104">
        <v>200</v>
      </c>
      <c r="D8" s="103"/>
      <c r="E8" s="104" t="str">
        <f>+G33</f>
        <v>PROT</v>
      </c>
      <c r="F8" s="311" t="str">
        <f t="shared" si="1"/>
        <v>1.4.2_Elaborar prótesis dentales removibles mucosoportadas, para personas de 18 en adelante_C12</v>
      </c>
      <c r="G8" s="555" t="s">
        <v>793</v>
      </c>
      <c r="H8" s="297">
        <v>200</v>
      </c>
      <c r="I8" s="297">
        <f t="shared" si="3"/>
        <v>200</v>
      </c>
      <c r="J8" s="296">
        <f>+K8/1.06</f>
        <v>1018867.9245283018</v>
      </c>
      <c r="K8" s="296">
        <f>+D33</f>
        <v>1080000</v>
      </c>
      <c r="L8" s="296">
        <f t="shared" si="4"/>
        <v>216000000</v>
      </c>
      <c r="M8" s="317"/>
      <c r="N8" s="105"/>
      <c r="O8" s="102">
        <f t="shared" si="0"/>
        <v>0</v>
      </c>
      <c r="P8" s="130" t="s">
        <v>787</v>
      </c>
      <c r="Q8" s="131" t="s">
        <v>535</v>
      </c>
      <c r="R8" s="132" t="s">
        <v>536</v>
      </c>
      <c r="S8" s="131" t="s">
        <v>537</v>
      </c>
      <c r="T8" s="131" t="s">
        <v>538</v>
      </c>
      <c r="U8" s="132" t="s">
        <v>539</v>
      </c>
      <c r="V8" s="131" t="s">
        <v>515</v>
      </c>
      <c r="W8" s="132" t="s">
        <v>507</v>
      </c>
    </row>
    <row r="9" spans="1:32" ht="43.5" customHeight="1" x14ac:dyDescent="0.2">
      <c r="A9" s="100">
        <v>4</v>
      </c>
      <c r="B9" s="107" t="s">
        <v>777</v>
      </c>
      <c r="C9" s="104" t="s">
        <v>778</v>
      </c>
      <c r="D9" s="103"/>
      <c r="E9" s="104" t="str">
        <f>+G32</f>
        <v>ORT</v>
      </c>
      <c r="F9" s="311" t="str">
        <f t="shared" si="1"/>
        <v>1.4.3_Realizar estrategia salud Bucal en ortodoncia pediatrica para niños y niñas de 6 a 10 años_C12</v>
      </c>
      <c r="G9" s="555" t="s">
        <v>793</v>
      </c>
      <c r="H9" s="297">
        <v>100</v>
      </c>
      <c r="I9" s="297">
        <f>+H9</f>
        <v>100</v>
      </c>
      <c r="J9" s="296">
        <f t="shared" si="2"/>
        <v>1257452.8301886793</v>
      </c>
      <c r="K9" s="296">
        <f>+D32</f>
        <v>1332900</v>
      </c>
      <c r="L9" s="296">
        <f t="shared" si="4"/>
        <v>133290000</v>
      </c>
      <c r="M9" s="106"/>
      <c r="N9" s="105"/>
      <c r="O9" s="102">
        <f t="shared" si="0"/>
        <v>0</v>
      </c>
      <c r="P9" s="130" t="s">
        <v>788</v>
      </c>
      <c r="Q9" s="131" t="s">
        <v>535</v>
      </c>
      <c r="R9" s="132" t="s">
        <v>536</v>
      </c>
      <c r="S9" s="131" t="s">
        <v>537</v>
      </c>
      <c r="T9" s="131" t="s">
        <v>538</v>
      </c>
      <c r="U9" s="132" t="s">
        <v>539</v>
      </c>
      <c r="V9" s="131" t="s">
        <v>515</v>
      </c>
      <c r="W9" s="132" t="s">
        <v>507</v>
      </c>
    </row>
    <row r="10" spans="1:32" ht="47.25" customHeight="1" x14ac:dyDescent="0.2">
      <c r="A10" s="100">
        <v>5</v>
      </c>
      <c r="B10" s="103" t="s">
        <v>779</v>
      </c>
      <c r="C10" s="104">
        <v>200</v>
      </c>
      <c r="D10" s="101"/>
      <c r="E10" s="299" t="str">
        <f>+G22</f>
        <v>COACH</v>
      </c>
      <c r="F10" s="311" t="str">
        <f t="shared" si="1"/>
        <v>1.5.1_Realizar capacitación en Coaching para la comunidad y lideres en Habitos saludables_C12</v>
      </c>
      <c r="G10" s="555" t="s">
        <v>793</v>
      </c>
      <c r="H10" s="297">
        <v>200</v>
      </c>
      <c r="I10" s="298">
        <f>+H10</f>
        <v>200</v>
      </c>
      <c r="J10" s="296">
        <f t="shared" si="2"/>
        <v>400943.39622641506</v>
      </c>
      <c r="K10" s="296">
        <f>+D22</f>
        <v>425000</v>
      </c>
      <c r="L10" s="296">
        <f>+H10*K10</f>
        <v>85000000</v>
      </c>
      <c r="M10" s="102"/>
      <c r="N10" s="105"/>
      <c r="O10" s="102">
        <f t="shared" si="0"/>
        <v>0</v>
      </c>
      <c r="P10" s="119" t="s">
        <v>789</v>
      </c>
      <c r="Q10" s="120" t="s">
        <v>548</v>
      </c>
      <c r="R10" s="121" t="s">
        <v>549</v>
      </c>
      <c r="S10" s="120" t="s">
        <v>550</v>
      </c>
      <c r="T10" s="120" t="s">
        <v>551</v>
      </c>
      <c r="U10" s="121" t="s">
        <v>552</v>
      </c>
      <c r="V10" s="120" t="s">
        <v>508</v>
      </c>
      <c r="W10" s="121" t="s">
        <v>507</v>
      </c>
    </row>
    <row r="11" spans="1:32" ht="44.25" customHeight="1" x14ac:dyDescent="0.2">
      <c r="A11" s="100">
        <v>6</v>
      </c>
      <c r="B11" s="269" t="s">
        <v>780</v>
      </c>
      <c r="C11" s="295" t="s">
        <v>781</v>
      </c>
      <c r="D11" s="103"/>
      <c r="E11" s="299" t="str">
        <f>+G37</f>
        <v>VAC-neumo</v>
      </c>
      <c r="F11" s="311" t="str">
        <f t="shared" si="1"/>
        <v>1.6.1_Aplicar el biologico Neumococo Prevenal personas mayores de 50 años, C12</v>
      </c>
      <c r="G11" s="555" t="s">
        <v>793</v>
      </c>
      <c r="H11" s="297">
        <v>300</v>
      </c>
      <c r="I11" s="297">
        <f t="shared" si="3"/>
        <v>300</v>
      </c>
      <c r="J11" s="296">
        <f>+K11/1.06</f>
        <v>117924.52830188679</v>
      </c>
      <c r="K11" s="296">
        <f>+D37</f>
        <v>125000</v>
      </c>
      <c r="L11" s="296">
        <f>+K11*H11</f>
        <v>37500000</v>
      </c>
      <c r="M11" s="303"/>
      <c r="N11" s="105"/>
      <c r="O11" s="102">
        <f t="shared" si="0"/>
        <v>0</v>
      </c>
      <c r="P11" s="142" t="s">
        <v>790</v>
      </c>
      <c r="Q11" s="143" t="s">
        <v>541</v>
      </c>
      <c r="R11" s="144" t="s">
        <v>542</v>
      </c>
      <c r="S11" s="143" t="s">
        <v>543</v>
      </c>
      <c r="T11" s="143" t="s">
        <v>544</v>
      </c>
      <c r="U11" s="144" t="s">
        <v>545</v>
      </c>
      <c r="V11" s="143" t="s">
        <v>546</v>
      </c>
      <c r="W11" s="144" t="s">
        <v>507</v>
      </c>
    </row>
    <row r="12" spans="1:32" ht="45.75" customHeight="1" x14ac:dyDescent="0.2">
      <c r="A12" s="100"/>
      <c r="B12" s="320" t="s">
        <v>783</v>
      </c>
      <c r="C12" s="321">
        <v>250</v>
      </c>
      <c r="D12" s="322"/>
      <c r="E12" s="323" t="s">
        <v>565</v>
      </c>
      <c r="F12" s="311" t="str">
        <f t="shared" si="1"/>
        <v>1.7.1_Realizar campaña de Centros de escucha  en prevención del embarazo educación sexual (CE-SSR)_C</v>
      </c>
      <c r="G12" s="555" t="s">
        <v>793</v>
      </c>
      <c r="H12" s="325">
        <v>1</v>
      </c>
      <c r="I12" s="326">
        <v>600</v>
      </c>
      <c r="J12" s="296">
        <f>+K12/1.06</f>
        <v>122641509.43396226</v>
      </c>
      <c r="K12" s="327">
        <f>+D27</f>
        <v>130000000</v>
      </c>
      <c r="L12" s="327">
        <f>+K12*H12</f>
        <v>130000000</v>
      </c>
      <c r="M12" s="556" t="s">
        <v>794</v>
      </c>
      <c r="N12" s="105"/>
      <c r="O12" s="102">
        <f t="shared" si="0"/>
        <v>0</v>
      </c>
      <c r="P12" s="202" t="s">
        <v>791</v>
      </c>
      <c r="Q12" s="203" t="s">
        <v>517</v>
      </c>
      <c r="R12" s="204" t="s">
        <v>518</v>
      </c>
      <c r="S12" s="203" t="s">
        <v>519</v>
      </c>
      <c r="T12" s="203" t="s">
        <v>520</v>
      </c>
      <c r="U12" s="204" t="s">
        <v>521</v>
      </c>
      <c r="V12" s="203" t="s">
        <v>515</v>
      </c>
      <c r="W12" s="204" t="s">
        <v>507</v>
      </c>
    </row>
    <row r="13" spans="1:32" ht="12.75" customHeight="1" x14ac:dyDescent="0.2"/>
    <row r="14" spans="1:32" ht="15.75" x14ac:dyDescent="0.2">
      <c r="B14" s="109" t="s">
        <v>553</v>
      </c>
      <c r="C14" s="110"/>
      <c r="D14" s="110"/>
      <c r="E14" s="248"/>
      <c r="F14" s="110"/>
      <c r="G14" s="111"/>
      <c r="H14" s="112">
        <f>SUM(H4:H13)</f>
        <v>2142</v>
      </c>
      <c r="I14" s="112">
        <f>SUM(I4:I13)</f>
        <v>4615</v>
      </c>
      <c r="J14" s="112">
        <f>SUM(J4:J13)</f>
        <v>343369716.98113209</v>
      </c>
      <c r="K14" s="113"/>
      <c r="L14" s="114">
        <f>SUM(L4:L13)</f>
        <v>2215801000</v>
      </c>
      <c r="M14" s="115"/>
      <c r="N14" s="115"/>
      <c r="O14" s="114">
        <f>SUM(O4:O12)</f>
        <v>0</v>
      </c>
    </row>
    <row r="15" spans="1:32" ht="12.75" customHeight="1" x14ac:dyDescent="0.25">
      <c r="U15" s="252" t="str">
        <f>+S21</f>
        <v>Población objeto</v>
      </c>
      <c r="V15" s="263" t="s">
        <v>736</v>
      </c>
      <c r="W15" s="93" t="s">
        <v>739</v>
      </c>
    </row>
    <row r="16" spans="1:32" ht="12.75" customHeight="1" x14ac:dyDescent="0.2">
      <c r="U16" s="259" t="str">
        <f>+CONCATENATE(W15," ",S22," ",S32," ",S33," ",S31," ",S40," ",S24," ",S37)</f>
        <v>De acuerdo a la estrategia priorizada  se atiende a Comunidad en general, líderes, Niños y niñas de 6 a 10 años para ortodoncia, Personas de 18 en adelante par prótesis, Personas mayores de 13 años en adelante para salud visual, Familias en EVS, grupos familiares, Personas mayores de 50 años para vacunación neumococo,</v>
      </c>
      <c r="V16" s="247"/>
    </row>
    <row r="17" spans="3:24" ht="12.75" customHeight="1" x14ac:dyDescent="0.2">
      <c r="U17" s="259"/>
    </row>
    <row r="18" spans="3:24" ht="15" x14ac:dyDescent="0.25">
      <c r="U18" s="252" t="str">
        <f>+U21</f>
        <v>Actividades</v>
      </c>
      <c r="V18" s="263" t="s">
        <v>736</v>
      </c>
      <c r="W18" s="93" t="s">
        <v>735</v>
      </c>
    </row>
    <row r="19" spans="3:24" x14ac:dyDescent="0.2">
      <c r="V19" s="264" t="s">
        <v>737</v>
      </c>
      <c r="W19" s="93" t="s">
        <v>750</v>
      </c>
    </row>
    <row r="20" spans="3:24" x14ac:dyDescent="0.2">
      <c r="U20" s="93" t="str">
        <f>+CONCATENATE(W18," ",U31," ",U32," ",U33," ",U24," "," ",U37," ",U39," ",W19)</f>
        <v>Con el presente proyecto se pretende ejecutar las estrategias:  Salud Visual: promoción y prevención y tratamientos salud visual, entrega de gafas. Salud Oral Ortodoncia: prevenir es guiar el crecimiento y desarrollo dentario desde sus inicios, Salud oral Prótesis dental: rehabilitación función masticatoria, Medellin Me Cuida Convivncia (Familias Fuertes y Resilientes):  conductas protectoras en convivencia y la prevención de violencias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 Los costos de las estrategias contemplan costos directos, costos indirectos e interventoría integral.</v>
      </c>
    </row>
    <row r="21" spans="3:24" ht="26.25" customHeight="1" x14ac:dyDescent="0.2">
      <c r="D21" s="117" t="s">
        <v>729</v>
      </c>
      <c r="E21" s="116" t="s">
        <v>669</v>
      </c>
      <c r="F21" s="116" t="s">
        <v>493</v>
      </c>
      <c r="G21" s="116" t="s">
        <v>491</v>
      </c>
      <c r="H21" s="116" t="s">
        <v>554</v>
      </c>
      <c r="I21" s="116" t="s">
        <v>555</v>
      </c>
      <c r="J21" s="99" t="s">
        <v>556</v>
      </c>
      <c r="K21" s="99" t="s">
        <v>557</v>
      </c>
      <c r="L21" s="99" t="s">
        <v>558</v>
      </c>
      <c r="M21" s="99" t="s">
        <v>559</v>
      </c>
      <c r="N21" s="99" t="s">
        <v>560</v>
      </c>
      <c r="O21" s="99" t="s">
        <v>561</v>
      </c>
      <c r="P21" s="99" t="s">
        <v>499</v>
      </c>
      <c r="S21" s="251" t="s">
        <v>714</v>
      </c>
      <c r="T21" s="251"/>
      <c r="U21" s="251" t="s">
        <v>728</v>
      </c>
      <c r="X21" s="247"/>
    </row>
    <row r="22" spans="3:24" ht="12.75" x14ac:dyDescent="0.2">
      <c r="C22" s="93">
        <v>1</v>
      </c>
      <c r="D22" s="213">
        <v>425000</v>
      </c>
      <c r="E22" s="249">
        <v>50</v>
      </c>
      <c r="F22" s="305" t="s">
        <v>602</v>
      </c>
      <c r="G22" s="118" t="s">
        <v>762</v>
      </c>
      <c r="H22" s="119" t="s">
        <v>547</v>
      </c>
      <c r="I22" s="119" t="s">
        <v>562</v>
      </c>
      <c r="J22" s="120" t="s">
        <v>548</v>
      </c>
      <c r="K22" s="121" t="s">
        <v>549</v>
      </c>
      <c r="L22" s="120" t="s">
        <v>550</v>
      </c>
      <c r="M22" s="120" t="s">
        <v>551</v>
      </c>
      <c r="N22" s="121" t="s">
        <v>552</v>
      </c>
      <c r="O22" s="120" t="s">
        <v>508</v>
      </c>
      <c r="P22" s="121" t="s">
        <v>507</v>
      </c>
      <c r="S22" s="93" t="s">
        <v>731</v>
      </c>
      <c r="U22" s="265" t="s">
        <v>720</v>
      </c>
    </row>
    <row r="23" spans="3:24" ht="12.75" x14ac:dyDescent="0.2">
      <c r="C23" s="93">
        <v>2</v>
      </c>
      <c r="D23" s="215">
        <v>12000000</v>
      </c>
      <c r="E23" s="250">
        <v>4</v>
      </c>
      <c r="F23" s="306" t="s">
        <v>617</v>
      </c>
      <c r="G23" s="118" t="str">
        <f>+F66</f>
        <v>L.Señas</v>
      </c>
      <c r="H23" s="119" t="s">
        <v>672</v>
      </c>
      <c r="I23" s="119" t="s">
        <v>688</v>
      </c>
      <c r="J23" s="120" t="s">
        <v>548</v>
      </c>
      <c r="K23" s="121" t="s">
        <v>549</v>
      </c>
      <c r="L23" s="120" t="s">
        <v>550</v>
      </c>
      <c r="M23" s="120" t="s">
        <v>551</v>
      </c>
      <c r="N23" s="121" t="s">
        <v>552</v>
      </c>
      <c r="O23" s="120" t="s">
        <v>508</v>
      </c>
      <c r="P23" s="121" t="s">
        <v>507</v>
      </c>
      <c r="S23" s="93" t="s">
        <v>731</v>
      </c>
      <c r="U23" s="266" t="s">
        <v>740</v>
      </c>
      <c r="X23" s="247"/>
    </row>
    <row r="24" spans="3:24" ht="12.75" x14ac:dyDescent="0.2">
      <c r="C24" s="93">
        <v>3</v>
      </c>
      <c r="D24" s="213">
        <v>3390000</v>
      </c>
      <c r="E24" s="249">
        <v>100</v>
      </c>
      <c r="F24" s="305" t="s">
        <v>604</v>
      </c>
      <c r="G24" s="147" t="s">
        <v>527</v>
      </c>
      <c r="H24" s="148" t="s">
        <v>563</v>
      </c>
      <c r="I24" s="148" t="s">
        <v>674</v>
      </c>
      <c r="J24" s="149" t="s">
        <v>528</v>
      </c>
      <c r="K24" s="150" t="s">
        <v>529</v>
      </c>
      <c r="L24" s="149" t="s">
        <v>530</v>
      </c>
      <c r="M24" s="149" t="s">
        <v>531</v>
      </c>
      <c r="N24" s="150" t="s">
        <v>532</v>
      </c>
      <c r="O24" s="149" t="s">
        <v>515</v>
      </c>
      <c r="P24" s="150" t="s">
        <v>507</v>
      </c>
      <c r="S24" s="93" t="s">
        <v>732</v>
      </c>
      <c r="U24" s="265" t="s">
        <v>738</v>
      </c>
      <c r="X24" s="247"/>
    </row>
    <row r="25" spans="3:24" ht="12.75" x14ac:dyDescent="0.2">
      <c r="C25" s="93">
        <v>4</v>
      </c>
      <c r="D25" s="213">
        <v>60000000</v>
      </c>
      <c r="E25" s="249">
        <v>2</v>
      </c>
      <c r="F25" s="305" t="s">
        <v>670</v>
      </c>
      <c r="G25" s="147" t="str">
        <f>+F54</f>
        <v>Escuch</v>
      </c>
      <c r="H25" s="147" t="s">
        <v>608</v>
      </c>
      <c r="I25" s="148" t="s">
        <v>675</v>
      </c>
      <c r="J25" s="149" t="s">
        <v>528</v>
      </c>
      <c r="K25" s="150" t="s">
        <v>529</v>
      </c>
      <c r="L25" s="149" t="s">
        <v>530</v>
      </c>
      <c r="M25" s="149" t="s">
        <v>531</v>
      </c>
      <c r="N25" s="150" t="s">
        <v>532</v>
      </c>
      <c r="O25" s="149" t="s">
        <v>515</v>
      </c>
      <c r="P25" s="150" t="s">
        <v>507</v>
      </c>
      <c r="S25" s="93" t="s">
        <v>717</v>
      </c>
      <c r="U25" s="266" t="s">
        <v>721</v>
      </c>
    </row>
    <row r="26" spans="3:24" ht="12.75" x14ac:dyDescent="0.2">
      <c r="C26" s="93">
        <v>5</v>
      </c>
      <c r="D26" s="213">
        <v>96000000</v>
      </c>
      <c r="E26" s="249">
        <v>1</v>
      </c>
      <c r="F26" s="305" t="s">
        <v>509</v>
      </c>
      <c r="G26" s="122" t="s">
        <v>605</v>
      </c>
      <c r="H26" s="123" t="s">
        <v>564</v>
      </c>
      <c r="I26" s="123" t="s">
        <v>676</v>
      </c>
      <c r="J26" s="124" t="s">
        <v>510</v>
      </c>
      <c r="K26" s="125" t="s">
        <v>511</v>
      </c>
      <c r="L26" s="124" t="s">
        <v>512</v>
      </c>
      <c r="M26" s="124" t="s">
        <v>513</v>
      </c>
      <c r="N26" s="125" t="s">
        <v>514</v>
      </c>
      <c r="O26" s="124" t="s">
        <v>515</v>
      </c>
      <c r="P26" s="125" t="s">
        <v>507</v>
      </c>
      <c r="S26" s="93" t="s">
        <v>717</v>
      </c>
      <c r="U26" s="265" t="s">
        <v>749</v>
      </c>
    </row>
    <row r="27" spans="3:24" ht="12.75" x14ac:dyDescent="0.2">
      <c r="C27" s="93">
        <v>6</v>
      </c>
      <c r="D27" s="214">
        <v>130000000</v>
      </c>
      <c r="E27" s="249">
        <v>1</v>
      </c>
      <c r="F27" s="305" t="s">
        <v>602</v>
      </c>
      <c r="G27" s="201" t="s">
        <v>565</v>
      </c>
      <c r="H27" s="202" t="s">
        <v>566</v>
      </c>
      <c r="I27" s="202" t="s">
        <v>677</v>
      </c>
      <c r="J27" s="203" t="s">
        <v>517</v>
      </c>
      <c r="K27" s="204" t="s">
        <v>518</v>
      </c>
      <c r="L27" s="203" t="s">
        <v>519</v>
      </c>
      <c r="M27" s="203" t="s">
        <v>520</v>
      </c>
      <c r="N27" s="204" t="s">
        <v>521</v>
      </c>
      <c r="O27" s="203" t="s">
        <v>515</v>
      </c>
      <c r="P27" s="204" t="s">
        <v>507</v>
      </c>
      <c r="S27" s="93" t="s">
        <v>759</v>
      </c>
      <c r="U27" s="265" t="s">
        <v>722</v>
      </c>
    </row>
    <row r="28" spans="3:24" ht="12.75" x14ac:dyDescent="0.2">
      <c r="C28" s="93">
        <v>7</v>
      </c>
      <c r="D28" s="213">
        <v>375000</v>
      </c>
      <c r="E28" s="249">
        <v>50</v>
      </c>
      <c r="F28" s="305" t="s">
        <v>602</v>
      </c>
      <c r="G28" s="202" t="s">
        <v>766</v>
      </c>
      <c r="H28" s="201" t="s">
        <v>516</v>
      </c>
      <c r="I28" s="202" t="s">
        <v>678</v>
      </c>
      <c r="J28" s="203" t="s">
        <v>517</v>
      </c>
      <c r="K28" s="204" t="s">
        <v>518</v>
      </c>
      <c r="L28" s="203" t="s">
        <v>519</v>
      </c>
      <c r="M28" s="203" t="s">
        <v>520</v>
      </c>
      <c r="N28" s="204" t="s">
        <v>521</v>
      </c>
      <c r="O28" s="203" t="s">
        <v>515</v>
      </c>
      <c r="P28" s="204" t="s">
        <v>507</v>
      </c>
      <c r="S28" s="93" t="s">
        <v>758</v>
      </c>
      <c r="U28" s="266" t="s">
        <v>723</v>
      </c>
    </row>
    <row r="29" spans="3:24" ht="12.75" x14ac:dyDescent="0.2">
      <c r="C29" s="93">
        <v>8</v>
      </c>
      <c r="D29" s="216">
        <v>150000</v>
      </c>
      <c r="E29" s="250">
        <v>400</v>
      </c>
      <c r="F29" s="307" t="s">
        <v>602</v>
      </c>
      <c r="G29" s="201" t="s">
        <v>614</v>
      </c>
      <c r="H29" s="202" t="s">
        <v>671</v>
      </c>
      <c r="I29" s="202" t="s">
        <v>679</v>
      </c>
      <c r="J29" s="203" t="s">
        <v>517</v>
      </c>
      <c r="K29" s="204" t="s">
        <v>518</v>
      </c>
      <c r="L29" s="203" t="s">
        <v>519</v>
      </c>
      <c r="M29" s="203" t="s">
        <v>520</v>
      </c>
      <c r="N29" s="204" t="s">
        <v>521</v>
      </c>
      <c r="O29" s="203" t="s">
        <v>515</v>
      </c>
      <c r="P29" s="204" t="s">
        <v>507</v>
      </c>
      <c r="S29" s="93" t="s">
        <v>757</v>
      </c>
      <c r="U29" s="266" t="s">
        <v>724</v>
      </c>
    </row>
    <row r="30" spans="3:24" ht="12.75" x14ac:dyDescent="0.2">
      <c r="C30" s="93">
        <v>9</v>
      </c>
      <c r="D30" s="213">
        <v>516188941</v>
      </c>
      <c r="E30" s="249">
        <v>500</v>
      </c>
      <c r="F30" s="305" t="s">
        <v>604</v>
      </c>
      <c r="G30" s="209" t="str">
        <f>+F50</f>
        <v>MMC-Salud</v>
      </c>
      <c r="H30" s="209" t="s">
        <v>603</v>
      </c>
      <c r="I30" s="210" t="s">
        <v>680</v>
      </c>
      <c r="J30" s="211" t="s">
        <v>522</v>
      </c>
      <c r="K30" s="212" t="s">
        <v>523</v>
      </c>
      <c r="L30" s="211" t="s">
        <v>524</v>
      </c>
      <c r="M30" s="211" t="s">
        <v>525</v>
      </c>
      <c r="N30" s="212" t="s">
        <v>526</v>
      </c>
      <c r="O30" s="211" t="s">
        <v>515</v>
      </c>
      <c r="P30" s="212" t="s">
        <v>507</v>
      </c>
      <c r="U30" s="265" t="s">
        <v>745</v>
      </c>
    </row>
    <row r="31" spans="3:24" ht="12.75" x14ac:dyDescent="0.2">
      <c r="C31" s="93">
        <v>10</v>
      </c>
      <c r="D31" s="213">
        <v>308000</v>
      </c>
      <c r="E31" s="249">
        <v>200</v>
      </c>
      <c r="F31" s="305" t="s">
        <v>602</v>
      </c>
      <c r="G31" s="129" t="s">
        <v>567</v>
      </c>
      <c r="H31" s="130" t="s">
        <v>568</v>
      </c>
      <c r="I31" s="130" t="s">
        <v>733</v>
      </c>
      <c r="J31" s="131" t="s">
        <v>535</v>
      </c>
      <c r="K31" s="132" t="s">
        <v>536</v>
      </c>
      <c r="L31" s="131" t="s">
        <v>537</v>
      </c>
      <c r="M31" s="131" t="s">
        <v>538</v>
      </c>
      <c r="N31" s="132" t="s">
        <v>539</v>
      </c>
      <c r="O31" s="131" t="s">
        <v>515</v>
      </c>
      <c r="P31" s="132" t="s">
        <v>507</v>
      </c>
      <c r="S31" s="93" t="s">
        <v>756</v>
      </c>
      <c r="U31" s="265" t="s">
        <v>744</v>
      </c>
    </row>
    <row r="32" spans="3:24" ht="12.75" x14ac:dyDescent="0.2">
      <c r="C32" s="93">
        <v>11</v>
      </c>
      <c r="D32" s="213">
        <v>1332900</v>
      </c>
      <c r="E32" s="249">
        <v>100</v>
      </c>
      <c r="F32" s="305" t="s">
        <v>602</v>
      </c>
      <c r="G32" s="129" t="s">
        <v>540</v>
      </c>
      <c r="H32" s="130" t="s">
        <v>569</v>
      </c>
      <c r="I32" s="130" t="s">
        <v>681</v>
      </c>
      <c r="J32" s="131" t="s">
        <v>535</v>
      </c>
      <c r="K32" s="132" t="s">
        <v>536</v>
      </c>
      <c r="L32" s="131" t="s">
        <v>537</v>
      </c>
      <c r="M32" s="131" t="s">
        <v>538</v>
      </c>
      <c r="N32" s="132" t="s">
        <v>539</v>
      </c>
      <c r="O32" s="131" t="s">
        <v>515</v>
      </c>
      <c r="P32" s="132" t="s">
        <v>507</v>
      </c>
      <c r="S32" s="93" t="s">
        <v>755</v>
      </c>
      <c r="U32" s="265" t="s">
        <v>746</v>
      </c>
    </row>
    <row r="33" spans="3:21" ht="12.75" x14ac:dyDescent="0.2">
      <c r="C33" s="93">
        <v>12</v>
      </c>
      <c r="D33" s="213">
        <v>1080000</v>
      </c>
      <c r="E33" s="249">
        <v>200</v>
      </c>
      <c r="F33" s="305" t="s">
        <v>602</v>
      </c>
      <c r="G33" s="129" t="s">
        <v>570</v>
      </c>
      <c r="H33" s="130" t="s">
        <v>571</v>
      </c>
      <c r="I33" s="130" t="s">
        <v>684</v>
      </c>
      <c r="J33" s="131" t="s">
        <v>535</v>
      </c>
      <c r="K33" s="132" t="s">
        <v>536</v>
      </c>
      <c r="L33" s="131" t="s">
        <v>537</v>
      </c>
      <c r="M33" s="131" t="s">
        <v>538</v>
      </c>
      <c r="N33" s="132" t="s">
        <v>539</v>
      </c>
      <c r="O33" s="131" t="s">
        <v>515</v>
      </c>
      <c r="P33" s="132" t="s">
        <v>507</v>
      </c>
      <c r="S33" s="93" t="s">
        <v>754</v>
      </c>
      <c r="U33" s="265" t="s">
        <v>747</v>
      </c>
    </row>
    <row r="34" spans="3:21" ht="12.75" x14ac:dyDescent="0.2">
      <c r="C34" s="93">
        <v>13</v>
      </c>
      <c r="D34" s="213">
        <v>300000</v>
      </c>
      <c r="E34" s="249">
        <v>40</v>
      </c>
      <c r="F34" s="305" t="s">
        <v>602</v>
      </c>
      <c r="G34" s="129" t="s">
        <v>572</v>
      </c>
      <c r="H34" s="130" t="s">
        <v>573</v>
      </c>
      <c r="I34" s="130" t="s">
        <v>683</v>
      </c>
      <c r="J34" s="131" t="s">
        <v>535</v>
      </c>
      <c r="K34" s="132" t="s">
        <v>536</v>
      </c>
      <c r="L34" s="131" t="s">
        <v>537</v>
      </c>
      <c r="M34" s="131" t="s">
        <v>538</v>
      </c>
      <c r="N34" s="132" t="s">
        <v>539</v>
      </c>
      <c r="O34" s="131" t="s">
        <v>515</v>
      </c>
      <c r="P34" s="132" t="s">
        <v>507</v>
      </c>
      <c r="U34" s="266" t="s">
        <v>748</v>
      </c>
    </row>
    <row r="35" spans="3:21" ht="12.75" x14ac:dyDescent="0.2">
      <c r="C35" s="93">
        <v>14</v>
      </c>
      <c r="D35" s="213">
        <v>199260000</v>
      </c>
      <c r="E35" s="249">
        <v>1</v>
      </c>
      <c r="F35" s="308" t="s">
        <v>425</v>
      </c>
      <c r="G35" s="133" t="s">
        <v>574</v>
      </c>
      <c r="H35" s="134" t="s">
        <v>575</v>
      </c>
      <c r="I35" s="135" t="s">
        <v>682</v>
      </c>
      <c r="J35" s="136" t="s">
        <v>576</v>
      </c>
      <c r="K35" s="137" t="s">
        <v>577</v>
      </c>
      <c r="L35" s="136" t="s">
        <v>578</v>
      </c>
      <c r="M35" s="136" t="s">
        <v>579</v>
      </c>
      <c r="N35" s="137" t="s">
        <v>580</v>
      </c>
      <c r="O35" s="136" t="s">
        <v>515</v>
      </c>
      <c r="P35" s="137" t="s">
        <v>507</v>
      </c>
      <c r="U35" s="266" t="s">
        <v>725</v>
      </c>
    </row>
    <row r="36" spans="3:21" ht="12.75" x14ac:dyDescent="0.2">
      <c r="C36" s="93">
        <v>15</v>
      </c>
      <c r="D36" s="213">
        <v>2500000</v>
      </c>
      <c r="E36" s="249">
        <v>30</v>
      </c>
      <c r="F36" s="305" t="s">
        <v>602</v>
      </c>
      <c r="G36" s="138" t="s">
        <v>581</v>
      </c>
      <c r="H36" s="139" t="s">
        <v>582</v>
      </c>
      <c r="I36" s="139" t="s">
        <v>685</v>
      </c>
      <c r="J36" s="140" t="s">
        <v>583</v>
      </c>
      <c r="K36" s="141" t="s">
        <v>584</v>
      </c>
      <c r="L36" s="140"/>
      <c r="M36" s="140" t="s">
        <v>585</v>
      </c>
      <c r="N36" s="141" t="s">
        <v>586</v>
      </c>
      <c r="O36" s="140" t="s">
        <v>515</v>
      </c>
      <c r="P36" s="141" t="s">
        <v>507</v>
      </c>
      <c r="S36" s="93" t="s">
        <v>718</v>
      </c>
      <c r="U36" s="265" t="s">
        <v>741</v>
      </c>
    </row>
    <row r="37" spans="3:21" ht="12.75" x14ac:dyDescent="0.2">
      <c r="C37" s="93">
        <v>16</v>
      </c>
      <c r="D37" s="213">
        <v>125000</v>
      </c>
      <c r="E37" s="249">
        <v>300</v>
      </c>
      <c r="F37" s="305" t="s">
        <v>602</v>
      </c>
      <c r="G37" s="108" t="s">
        <v>587</v>
      </c>
      <c r="H37" s="142" t="s">
        <v>588</v>
      </c>
      <c r="I37" s="142" t="s">
        <v>734</v>
      </c>
      <c r="J37" s="143" t="s">
        <v>541</v>
      </c>
      <c r="K37" s="144" t="s">
        <v>542</v>
      </c>
      <c r="L37" s="143" t="s">
        <v>543</v>
      </c>
      <c r="M37" s="143" t="s">
        <v>544</v>
      </c>
      <c r="N37" s="144" t="s">
        <v>545</v>
      </c>
      <c r="O37" s="143" t="s">
        <v>546</v>
      </c>
      <c r="P37" s="144" t="s">
        <v>507</v>
      </c>
      <c r="S37" s="93" t="s">
        <v>752</v>
      </c>
      <c r="U37" s="265" t="s">
        <v>743</v>
      </c>
    </row>
    <row r="38" spans="3:21" ht="12.75" x14ac:dyDescent="0.2">
      <c r="C38" s="93">
        <v>17</v>
      </c>
      <c r="D38" s="213">
        <v>166000</v>
      </c>
      <c r="E38" s="249">
        <v>300</v>
      </c>
      <c r="F38" s="305" t="s">
        <v>602</v>
      </c>
      <c r="G38" s="108" t="s">
        <v>589</v>
      </c>
      <c r="H38" s="142" t="s">
        <v>590</v>
      </c>
      <c r="I38" s="142" t="s">
        <v>686</v>
      </c>
      <c r="J38" s="143" t="s">
        <v>541</v>
      </c>
      <c r="K38" s="144" t="s">
        <v>542</v>
      </c>
      <c r="L38" s="143" t="s">
        <v>543</v>
      </c>
      <c r="M38" s="143" t="s">
        <v>544</v>
      </c>
      <c r="N38" s="144" t="s">
        <v>545</v>
      </c>
      <c r="O38" s="143" t="s">
        <v>546</v>
      </c>
      <c r="P38" s="144" t="s">
        <v>507</v>
      </c>
      <c r="S38" s="93" t="s">
        <v>753</v>
      </c>
      <c r="U38" s="265" t="s">
        <v>715</v>
      </c>
    </row>
    <row r="39" spans="3:21" ht="12.75" x14ac:dyDescent="0.2">
      <c r="C39" s="93">
        <v>18</v>
      </c>
      <c r="D39" s="213">
        <v>2650000</v>
      </c>
      <c r="E39" s="249">
        <v>50</v>
      </c>
      <c r="F39" s="305" t="s">
        <v>602</v>
      </c>
      <c r="G39" s="145" t="s">
        <v>601</v>
      </c>
      <c r="H39" s="126" t="s">
        <v>591</v>
      </c>
      <c r="I39" s="126" t="s">
        <v>687</v>
      </c>
      <c r="J39" s="127" t="s">
        <v>522</v>
      </c>
      <c r="K39" s="128" t="s">
        <v>523</v>
      </c>
      <c r="L39" s="127" t="s">
        <v>524</v>
      </c>
      <c r="M39" s="127" t="s">
        <v>525</v>
      </c>
      <c r="N39" s="128" t="s">
        <v>526</v>
      </c>
      <c r="O39" s="127" t="s">
        <v>515</v>
      </c>
      <c r="P39" s="128" t="s">
        <v>507</v>
      </c>
      <c r="S39" s="93" t="s">
        <v>719</v>
      </c>
      <c r="U39" s="265" t="s">
        <v>716</v>
      </c>
    </row>
    <row r="40" spans="3:21" ht="12.75" x14ac:dyDescent="0.2">
      <c r="C40" s="93">
        <v>19</v>
      </c>
      <c r="D40" s="213">
        <f>+K80</f>
        <v>146781000</v>
      </c>
      <c r="E40" s="249">
        <v>400</v>
      </c>
      <c r="F40" s="305" t="s">
        <v>602</v>
      </c>
      <c r="G40" s="146" t="s">
        <v>533</v>
      </c>
      <c r="H40" s="126" t="s">
        <v>592</v>
      </c>
      <c r="I40" s="126" t="s">
        <v>690</v>
      </c>
      <c r="J40" s="127" t="s">
        <v>522</v>
      </c>
      <c r="K40" s="128" t="s">
        <v>523</v>
      </c>
      <c r="L40" s="127" t="s">
        <v>524</v>
      </c>
      <c r="M40" s="127" t="s">
        <v>525</v>
      </c>
      <c r="N40" s="128" t="s">
        <v>526</v>
      </c>
      <c r="O40" s="127" t="s">
        <v>515</v>
      </c>
      <c r="P40" s="128" t="s">
        <v>507</v>
      </c>
      <c r="S40" s="93" t="s">
        <v>751</v>
      </c>
      <c r="U40" s="265" t="s">
        <v>742</v>
      </c>
    </row>
    <row r="41" spans="3:21" ht="12.75" x14ac:dyDescent="0.2">
      <c r="C41" s="93">
        <v>20</v>
      </c>
      <c r="D41" s="215">
        <v>47000000</v>
      </c>
      <c r="E41" s="250">
        <v>700</v>
      </c>
      <c r="F41" s="306" t="s">
        <v>602</v>
      </c>
      <c r="G41" s="146" t="str">
        <f>+F68</f>
        <v>R. Lab</v>
      </c>
      <c r="H41" s="126" t="s">
        <v>689</v>
      </c>
      <c r="I41" s="126" t="s">
        <v>691</v>
      </c>
      <c r="J41" s="127" t="s">
        <v>522</v>
      </c>
      <c r="K41" s="128" t="s">
        <v>523</v>
      </c>
      <c r="L41" s="127" t="s">
        <v>524</v>
      </c>
      <c r="M41" s="127" t="s">
        <v>525</v>
      </c>
      <c r="N41" s="128" t="s">
        <v>526</v>
      </c>
      <c r="O41" s="127" t="s">
        <v>515</v>
      </c>
      <c r="P41" s="128" t="s">
        <v>507</v>
      </c>
      <c r="U41" s="266" t="s">
        <v>726</v>
      </c>
    </row>
    <row r="42" spans="3:21" ht="12.75" x14ac:dyDescent="0.2">
      <c r="C42" s="93">
        <v>21</v>
      </c>
      <c r="D42" s="213">
        <v>230000000</v>
      </c>
      <c r="E42" s="249">
        <v>1</v>
      </c>
      <c r="F42" s="308" t="s">
        <v>425</v>
      </c>
      <c r="G42" s="205" t="s">
        <v>500</v>
      </c>
      <c r="H42" s="206" t="s">
        <v>593</v>
      </c>
      <c r="I42" s="206" t="s">
        <v>673</v>
      </c>
      <c r="J42" s="207" t="s">
        <v>501</v>
      </c>
      <c r="K42" s="208" t="s">
        <v>502</v>
      </c>
      <c r="L42" s="207" t="s">
        <v>503</v>
      </c>
      <c r="M42" s="207" t="s">
        <v>504</v>
      </c>
      <c r="N42" s="208" t="s">
        <v>505</v>
      </c>
      <c r="O42" s="207" t="s">
        <v>506</v>
      </c>
      <c r="P42" s="208" t="s">
        <v>507</v>
      </c>
      <c r="U42" s="265" t="s">
        <v>727</v>
      </c>
    </row>
    <row r="43" spans="3:21" x14ac:dyDescent="0.2">
      <c r="C43" s="213">
        <f>+D43/20</f>
        <v>1500000</v>
      </c>
      <c r="D43" s="213">
        <v>30000000</v>
      </c>
      <c r="E43" s="93"/>
      <c r="F43" s="93"/>
      <c r="G43" s="93" t="s">
        <v>763</v>
      </c>
      <c r="H43" s="93" t="s">
        <v>764</v>
      </c>
    </row>
    <row r="44" spans="3:21" x14ac:dyDescent="0.2">
      <c r="C44" s="270"/>
      <c r="F44" s="93"/>
    </row>
    <row r="47" spans="3:21" ht="15" x14ac:dyDescent="0.25">
      <c r="E47" s="157"/>
      <c r="F47" s="156"/>
      <c r="G47" s="151" t="s">
        <v>594</v>
      </c>
      <c r="H47" s="152" t="s">
        <v>595</v>
      </c>
      <c r="I47" s="152" t="s">
        <v>596</v>
      </c>
      <c r="J47" s="152" t="s">
        <v>597</v>
      </c>
      <c r="K47" s="153" t="s">
        <v>598</v>
      </c>
      <c r="L47" s="152" t="s">
        <v>599</v>
      </c>
      <c r="M47" s="152"/>
      <c r="N47" s="152"/>
      <c r="O47" s="152"/>
      <c r="P47" s="154" t="s">
        <v>600</v>
      </c>
    </row>
    <row r="48" spans="3:21" ht="15" x14ac:dyDescent="0.25">
      <c r="E48" s="157">
        <v>1</v>
      </c>
      <c r="F48" s="200" t="s">
        <v>601</v>
      </c>
      <c r="G48" s="158">
        <v>2208776.62</v>
      </c>
      <c r="H48" s="158">
        <f>+G48*13%</f>
        <v>287140.96060000005</v>
      </c>
      <c r="I48" s="158">
        <f>+H48+G48</f>
        <v>2495917.5806</v>
      </c>
      <c r="J48" s="158">
        <f>+I48*1.06</f>
        <v>2645672.6354360003</v>
      </c>
      <c r="K48" s="159">
        <v>2650000</v>
      </c>
      <c r="L48" s="156">
        <v>50</v>
      </c>
      <c r="M48" s="156" t="s">
        <v>602</v>
      </c>
      <c r="N48" s="156"/>
      <c r="O48" s="156"/>
      <c r="P48" s="155">
        <f>+L48*K48</f>
        <v>132500000</v>
      </c>
    </row>
    <row r="49" spans="5:16" ht="15" x14ac:dyDescent="0.25">
      <c r="E49" s="157">
        <v>2</v>
      </c>
      <c r="F49" s="200" t="s">
        <v>533</v>
      </c>
      <c r="G49" s="158"/>
      <c r="H49" s="158"/>
      <c r="I49" s="158"/>
      <c r="J49" s="158"/>
      <c r="K49" s="159">
        <f>+P49/L49</f>
        <v>366952.5</v>
      </c>
      <c r="L49" s="156">
        <f>I75*J75+I76*J76+I77*J77+I78*J78+I79*J79</f>
        <v>400</v>
      </c>
      <c r="M49" s="156" t="s">
        <v>602</v>
      </c>
      <c r="N49" s="156"/>
      <c r="O49" s="156"/>
      <c r="P49" s="155">
        <f>+K80</f>
        <v>146781000</v>
      </c>
    </row>
    <row r="50" spans="5:16" ht="15" x14ac:dyDescent="0.25">
      <c r="E50" s="157">
        <v>3</v>
      </c>
      <c r="F50" s="200" t="s">
        <v>603</v>
      </c>
      <c r="G50" s="156"/>
      <c r="H50" s="156"/>
      <c r="I50" s="156"/>
      <c r="J50" s="156"/>
      <c r="K50" s="159">
        <v>516188941</v>
      </c>
      <c r="L50" s="156">
        <v>500</v>
      </c>
      <c r="M50" s="156" t="s">
        <v>604</v>
      </c>
      <c r="N50" s="156"/>
      <c r="O50" s="156"/>
      <c r="P50" s="155">
        <f>+K50</f>
        <v>516188941</v>
      </c>
    </row>
    <row r="51" spans="5:16" ht="15" x14ac:dyDescent="0.25">
      <c r="E51" s="157">
        <v>4</v>
      </c>
      <c r="F51" s="200" t="s">
        <v>605</v>
      </c>
      <c r="G51" s="158">
        <v>80000000</v>
      </c>
      <c r="H51" s="158">
        <f>+G51*13%</f>
        <v>10400000</v>
      </c>
      <c r="I51" s="158">
        <f>+H51+G51</f>
        <v>90400000</v>
      </c>
      <c r="J51" s="158">
        <f>+I51*1.06</f>
        <v>95824000</v>
      </c>
      <c r="K51" s="159">
        <v>96000000</v>
      </c>
      <c r="L51" s="156">
        <v>1</v>
      </c>
      <c r="M51" s="156" t="s">
        <v>509</v>
      </c>
      <c r="N51" s="156"/>
      <c r="O51" s="156"/>
      <c r="P51" s="155">
        <f t="shared" ref="P51:P67" si="5">+L51*K51</f>
        <v>96000000</v>
      </c>
    </row>
    <row r="52" spans="5:16" ht="15" x14ac:dyDescent="0.25">
      <c r="E52" s="157">
        <v>5</v>
      </c>
      <c r="F52" s="200" t="s">
        <v>527</v>
      </c>
      <c r="G52" s="158">
        <v>2830000</v>
      </c>
      <c r="H52" s="158">
        <f>+G52*13%</f>
        <v>367900</v>
      </c>
      <c r="I52" s="158">
        <f>+H52+G52</f>
        <v>3197900</v>
      </c>
      <c r="J52" s="158">
        <f>+I52*1.06</f>
        <v>3389774</v>
      </c>
      <c r="K52" s="159">
        <v>3390000</v>
      </c>
      <c r="L52" s="156">
        <v>100</v>
      </c>
      <c r="M52" s="156" t="s">
        <v>606</v>
      </c>
      <c r="N52" s="156"/>
      <c r="O52" s="156"/>
      <c r="P52" s="155">
        <f t="shared" si="5"/>
        <v>339000000</v>
      </c>
    </row>
    <row r="53" spans="5:16" ht="15" x14ac:dyDescent="0.25">
      <c r="E53" s="157">
        <v>6</v>
      </c>
      <c r="F53" s="200" t="s">
        <v>607</v>
      </c>
      <c r="G53" s="156"/>
      <c r="H53" s="156"/>
      <c r="I53" s="156"/>
      <c r="J53" s="156"/>
      <c r="K53" s="159">
        <v>425000</v>
      </c>
      <c r="L53" s="156">
        <v>50</v>
      </c>
      <c r="M53" s="156" t="s">
        <v>602</v>
      </c>
      <c r="N53" s="156"/>
      <c r="O53" s="156"/>
      <c r="P53" s="155">
        <f t="shared" si="5"/>
        <v>21250000</v>
      </c>
    </row>
    <row r="54" spans="5:16" ht="15" x14ac:dyDescent="0.25">
      <c r="E54" s="157">
        <v>7</v>
      </c>
      <c r="F54" s="200" t="s">
        <v>670</v>
      </c>
      <c r="G54" s="158">
        <f>+J97</f>
        <v>8344305</v>
      </c>
      <c r="H54" s="158">
        <f>+G54*13%</f>
        <v>1084759.6500000001</v>
      </c>
      <c r="I54" s="158">
        <f t="shared" ref="I54:I59" si="6">+H54+G54</f>
        <v>9429064.6500000004</v>
      </c>
      <c r="J54" s="158">
        <f t="shared" ref="J54:J60" si="7">+I54*1.06</f>
        <v>9994808.529000001</v>
      </c>
      <c r="K54" s="159">
        <f>10000000*6</f>
        <v>60000000</v>
      </c>
      <c r="L54" s="156">
        <v>2</v>
      </c>
      <c r="M54" s="156" t="str">
        <f>+F54</f>
        <v>Escuch</v>
      </c>
      <c r="N54" s="156"/>
      <c r="O54" s="156"/>
      <c r="P54" s="155">
        <f t="shared" si="5"/>
        <v>120000000</v>
      </c>
    </row>
    <row r="55" spans="5:16" ht="15" x14ac:dyDescent="0.25">
      <c r="E55" s="157">
        <v>8</v>
      </c>
      <c r="F55" s="200" t="s">
        <v>534</v>
      </c>
      <c r="G55" s="158">
        <v>252700</v>
      </c>
      <c r="H55" s="158">
        <f>+G55*15%</f>
        <v>37905</v>
      </c>
      <c r="I55" s="158">
        <f t="shared" si="6"/>
        <v>290605</v>
      </c>
      <c r="J55" s="158">
        <f t="shared" si="7"/>
        <v>308041.3</v>
      </c>
      <c r="K55" s="159">
        <v>308000</v>
      </c>
      <c r="L55" s="156">
        <v>200</v>
      </c>
      <c r="M55" s="156" t="s">
        <v>602</v>
      </c>
      <c r="N55" s="156"/>
      <c r="O55" s="156"/>
      <c r="P55" s="155">
        <f t="shared" si="5"/>
        <v>61600000</v>
      </c>
    </row>
    <row r="56" spans="5:16" ht="15" x14ac:dyDescent="0.25">
      <c r="E56" s="157">
        <v>9</v>
      </c>
      <c r="F56" s="200" t="s">
        <v>609</v>
      </c>
      <c r="G56" s="158">
        <f>563317*1.6</f>
        <v>901307.20000000007</v>
      </c>
      <c r="H56" s="158">
        <f>+G56*13%</f>
        <v>117169.93600000002</v>
      </c>
      <c r="I56" s="158">
        <f t="shared" si="6"/>
        <v>1018477.1360000001</v>
      </c>
      <c r="J56" s="158">
        <f t="shared" si="7"/>
        <v>1079585.76416</v>
      </c>
      <c r="K56" s="159">
        <v>1080000</v>
      </c>
      <c r="L56" s="156">
        <v>200</v>
      </c>
      <c r="M56" s="156" t="s">
        <v>602</v>
      </c>
      <c r="N56" s="156"/>
      <c r="O56" s="156"/>
      <c r="P56" s="155">
        <f t="shared" si="5"/>
        <v>216000000</v>
      </c>
    </row>
    <row r="57" spans="5:16" ht="15" x14ac:dyDescent="0.25">
      <c r="E57" s="157">
        <v>10</v>
      </c>
      <c r="F57" s="200" t="s">
        <v>540</v>
      </c>
      <c r="G57" s="158">
        <f>695473*1.6</f>
        <v>1112756.8</v>
      </c>
      <c r="H57" s="158">
        <f>+G57*13%</f>
        <v>144658.38400000002</v>
      </c>
      <c r="I57" s="158">
        <f t="shared" si="6"/>
        <v>1257415.1840000001</v>
      </c>
      <c r="J57" s="158">
        <f t="shared" si="7"/>
        <v>1332860.0950400003</v>
      </c>
      <c r="K57" s="159">
        <v>1332900</v>
      </c>
      <c r="L57" s="156">
        <v>100</v>
      </c>
      <c r="M57" s="156" t="s">
        <v>602</v>
      </c>
      <c r="N57" s="156"/>
      <c r="O57" s="156"/>
      <c r="P57" s="155">
        <f t="shared" si="5"/>
        <v>133290000</v>
      </c>
    </row>
    <row r="58" spans="5:16" ht="15" x14ac:dyDescent="0.25">
      <c r="E58" s="157">
        <v>11</v>
      </c>
      <c r="F58" s="200" t="s">
        <v>610</v>
      </c>
      <c r="G58" s="158">
        <v>250443</v>
      </c>
      <c r="H58" s="158">
        <f>+G58*13%</f>
        <v>32557.59</v>
      </c>
      <c r="I58" s="158">
        <f t="shared" si="6"/>
        <v>283000.59000000003</v>
      </c>
      <c r="J58" s="158">
        <f t="shared" si="7"/>
        <v>299980.62540000002</v>
      </c>
      <c r="K58" s="159">
        <v>300000</v>
      </c>
      <c r="L58" s="156">
        <v>40</v>
      </c>
      <c r="M58" s="156" t="s">
        <v>602</v>
      </c>
      <c r="N58" s="156"/>
      <c r="O58" s="156"/>
      <c r="P58" s="155">
        <f t="shared" si="5"/>
        <v>12000000</v>
      </c>
    </row>
    <row r="59" spans="5:16" ht="15" x14ac:dyDescent="0.25">
      <c r="E59" s="157">
        <v>12</v>
      </c>
      <c r="F59" s="200" t="s">
        <v>611</v>
      </c>
      <c r="G59" s="158">
        <f>+(75000*1.25)*1.06</f>
        <v>99375</v>
      </c>
      <c r="H59" s="158">
        <f>+G59*13%</f>
        <v>12918.75</v>
      </c>
      <c r="I59" s="158">
        <f t="shared" si="6"/>
        <v>112293.75</v>
      </c>
      <c r="J59" s="158">
        <f t="shared" si="7"/>
        <v>119031.375</v>
      </c>
      <c r="K59" s="159">
        <v>125000</v>
      </c>
      <c r="L59" s="156">
        <v>300</v>
      </c>
      <c r="M59" s="156" t="s">
        <v>602</v>
      </c>
      <c r="N59" s="156"/>
      <c r="O59" s="156"/>
      <c r="P59" s="155">
        <f t="shared" si="5"/>
        <v>37500000</v>
      </c>
    </row>
    <row r="60" spans="5:16" ht="15" x14ac:dyDescent="0.25">
      <c r="E60" s="157"/>
      <c r="F60" s="200" t="s">
        <v>612</v>
      </c>
      <c r="G60" s="158">
        <f>+(104000*1.25)*1.06</f>
        <v>137800</v>
      </c>
      <c r="H60" s="158">
        <f>+G60*13%</f>
        <v>17914</v>
      </c>
      <c r="I60" s="158">
        <f>+H60+G60</f>
        <v>155714</v>
      </c>
      <c r="J60" s="158">
        <f t="shared" si="7"/>
        <v>165056.84</v>
      </c>
      <c r="K60" s="159">
        <v>166000</v>
      </c>
      <c r="L60" s="156">
        <v>300</v>
      </c>
      <c r="M60" s="156" t="s">
        <v>602</v>
      </c>
      <c r="N60" s="156"/>
      <c r="O60" s="156"/>
      <c r="P60" s="155">
        <f t="shared" si="5"/>
        <v>49800000</v>
      </c>
    </row>
    <row r="61" spans="5:16" ht="15" x14ac:dyDescent="0.25">
      <c r="E61" s="157">
        <v>13</v>
      </c>
      <c r="F61" s="200" t="s">
        <v>581</v>
      </c>
      <c r="G61" s="156"/>
      <c r="H61" s="156"/>
      <c r="I61" s="156"/>
      <c r="J61" s="156"/>
      <c r="K61" s="159">
        <v>2500000</v>
      </c>
      <c r="L61" s="156">
        <v>30</v>
      </c>
      <c r="M61" s="156" t="s">
        <v>602</v>
      </c>
      <c r="N61" s="156"/>
      <c r="O61" s="156"/>
      <c r="P61" s="155">
        <f t="shared" si="5"/>
        <v>75000000</v>
      </c>
    </row>
    <row r="62" spans="5:16" ht="15" x14ac:dyDescent="0.25">
      <c r="E62" s="157">
        <v>14</v>
      </c>
      <c r="F62" s="200" t="s">
        <v>613</v>
      </c>
      <c r="G62" s="158">
        <v>313000</v>
      </c>
      <c r="H62" s="158">
        <f>+G62*13%</f>
        <v>40690</v>
      </c>
      <c r="I62" s="158">
        <f>+H62+G62</f>
        <v>353690</v>
      </c>
      <c r="J62" s="158">
        <f>+I62*1.06</f>
        <v>374911.4</v>
      </c>
      <c r="K62" s="159">
        <v>375000</v>
      </c>
      <c r="L62" s="156">
        <v>50</v>
      </c>
      <c r="M62" s="156" t="s">
        <v>602</v>
      </c>
      <c r="N62" s="156"/>
      <c r="O62" s="156"/>
      <c r="P62" s="155">
        <f t="shared" si="5"/>
        <v>18750000</v>
      </c>
    </row>
    <row r="63" spans="5:16" ht="15" x14ac:dyDescent="0.25">
      <c r="E63" s="157">
        <v>15</v>
      </c>
      <c r="F63" s="200" t="s">
        <v>565</v>
      </c>
      <c r="G63" s="156"/>
      <c r="H63" s="156"/>
      <c r="I63" s="156"/>
      <c r="J63" s="156"/>
      <c r="K63" s="159">
        <v>130000000</v>
      </c>
      <c r="L63" s="156">
        <v>1</v>
      </c>
      <c r="M63" s="156" t="s">
        <v>602</v>
      </c>
      <c r="N63" s="156"/>
      <c r="O63" s="156"/>
      <c r="P63" s="155">
        <f t="shared" si="5"/>
        <v>130000000</v>
      </c>
    </row>
    <row r="64" spans="5:16" ht="15" x14ac:dyDescent="0.25">
      <c r="E64" s="157">
        <v>16</v>
      </c>
      <c r="F64" s="200" t="s">
        <v>614</v>
      </c>
      <c r="G64" s="156"/>
      <c r="H64" s="156"/>
      <c r="I64" s="156"/>
      <c r="J64" s="156"/>
      <c r="K64" s="159">
        <v>150000</v>
      </c>
      <c r="L64" s="156">
        <v>400</v>
      </c>
      <c r="M64" s="156" t="s">
        <v>602</v>
      </c>
      <c r="N64" s="156"/>
      <c r="O64" s="156"/>
      <c r="P64" s="155">
        <f t="shared" si="5"/>
        <v>60000000</v>
      </c>
    </row>
    <row r="65" spans="4:17" ht="15" x14ac:dyDescent="0.25">
      <c r="E65" s="157">
        <v>17</v>
      </c>
      <c r="F65" s="200" t="s">
        <v>615</v>
      </c>
      <c r="G65" s="158">
        <v>190000000</v>
      </c>
      <c r="H65" s="158">
        <f>+G65*13%</f>
        <v>24700000</v>
      </c>
      <c r="I65" s="158">
        <f>+H65+G65</f>
        <v>214700000</v>
      </c>
      <c r="J65" s="158">
        <f>+I65*1.06</f>
        <v>227582000</v>
      </c>
      <c r="K65" s="159">
        <v>230000000</v>
      </c>
      <c r="L65" s="156">
        <v>1</v>
      </c>
      <c r="M65" s="156" t="s">
        <v>425</v>
      </c>
      <c r="N65" s="156"/>
      <c r="O65" s="156"/>
      <c r="P65" s="155">
        <f t="shared" si="5"/>
        <v>230000000</v>
      </c>
    </row>
    <row r="66" spans="4:17" ht="15" x14ac:dyDescent="0.25">
      <c r="E66" s="157">
        <v>18</v>
      </c>
      <c r="F66" s="200" t="s">
        <v>616</v>
      </c>
      <c r="G66" s="156"/>
      <c r="H66" s="156"/>
      <c r="I66" s="156"/>
      <c r="J66" s="156"/>
      <c r="K66" s="159">
        <v>12000000</v>
      </c>
      <c r="L66" s="156">
        <v>4</v>
      </c>
      <c r="M66" s="156" t="s">
        <v>617</v>
      </c>
      <c r="N66" s="156"/>
      <c r="O66" s="156"/>
      <c r="P66" s="155">
        <f t="shared" si="5"/>
        <v>48000000</v>
      </c>
    </row>
    <row r="67" spans="4:17" ht="15" x14ac:dyDescent="0.25">
      <c r="E67" s="157">
        <v>19</v>
      </c>
      <c r="F67" s="200" t="s">
        <v>618</v>
      </c>
      <c r="G67" s="156"/>
      <c r="H67" s="156"/>
      <c r="I67" s="156"/>
      <c r="J67" s="156"/>
      <c r="K67" s="159">
        <v>199260000</v>
      </c>
      <c r="L67" s="156">
        <v>1</v>
      </c>
      <c r="M67" s="156" t="s">
        <v>425</v>
      </c>
      <c r="N67" s="156"/>
      <c r="O67" s="156"/>
      <c r="P67" s="155">
        <f t="shared" si="5"/>
        <v>199260000</v>
      </c>
    </row>
    <row r="68" spans="4:17" ht="15" x14ac:dyDescent="0.25">
      <c r="E68" s="157">
        <v>20</v>
      </c>
      <c r="F68" s="156" t="s">
        <v>619</v>
      </c>
      <c r="G68" s="156"/>
      <c r="H68" s="156"/>
      <c r="I68" s="156"/>
      <c r="J68" s="156"/>
      <c r="K68" s="159">
        <v>47000000</v>
      </c>
      <c r="L68" s="156">
        <v>700</v>
      </c>
      <c r="M68" s="156" t="str">
        <f>+M63</f>
        <v>Persona</v>
      </c>
      <c r="N68" s="156"/>
      <c r="O68" s="156"/>
      <c r="P68" s="155">
        <f>+K68</f>
        <v>47000000</v>
      </c>
    </row>
    <row r="69" spans="4:17" ht="15" x14ac:dyDescent="0.25">
      <c r="F69" s="156"/>
      <c r="G69" s="156"/>
      <c r="H69" s="156"/>
      <c r="I69" s="156"/>
      <c r="J69" s="156"/>
      <c r="K69" s="156"/>
      <c r="L69" s="156"/>
      <c r="M69" s="156"/>
      <c r="N69" s="156"/>
      <c r="O69" s="156"/>
      <c r="P69" s="156"/>
      <c r="Q69" s="156"/>
    </row>
    <row r="70" spans="4:17" ht="15" x14ac:dyDescent="0.25">
      <c r="F70" s="156"/>
      <c r="G70" s="156"/>
      <c r="H70" s="156"/>
      <c r="I70" s="156"/>
      <c r="J70" s="156"/>
      <c r="K70" s="156"/>
      <c r="L70" s="156"/>
      <c r="M70" s="156"/>
      <c r="N70" s="156"/>
      <c r="O70" s="156"/>
      <c r="P70" s="156"/>
      <c r="Q70" s="156"/>
    </row>
    <row r="71" spans="4:17" ht="15" x14ac:dyDescent="0.25">
      <c r="F71" s="156"/>
      <c r="G71" s="156"/>
      <c r="H71" s="156"/>
      <c r="I71" s="156"/>
      <c r="J71" s="156"/>
      <c r="K71" s="156"/>
      <c r="L71" s="156"/>
      <c r="M71" s="156"/>
      <c r="N71" s="156"/>
      <c r="O71" s="156"/>
      <c r="P71" s="156"/>
      <c r="Q71" s="156"/>
    </row>
    <row r="72" spans="4:17" ht="15.75" thickBot="1" x14ac:dyDescent="0.3">
      <c r="F72" s="156"/>
      <c r="G72" s="156"/>
      <c r="H72" s="156"/>
      <c r="I72" s="156"/>
      <c r="J72" s="156"/>
      <c r="K72" s="156"/>
      <c r="L72" s="156"/>
      <c r="M72" s="156"/>
      <c r="N72" s="156"/>
      <c r="O72" s="156"/>
      <c r="P72" s="156"/>
      <c r="Q72" s="156"/>
    </row>
    <row r="73" spans="4:17" ht="15" x14ac:dyDescent="0.25">
      <c r="F73" s="156"/>
      <c r="G73" s="530" t="s">
        <v>533</v>
      </c>
      <c r="H73" s="531"/>
      <c r="I73" s="531"/>
      <c r="J73" s="531"/>
      <c r="K73" s="532"/>
      <c r="L73" s="289" t="s">
        <v>707</v>
      </c>
      <c r="M73" s="290"/>
      <c r="N73" s="291"/>
      <c r="O73" s="292" t="s">
        <v>761</v>
      </c>
      <c r="P73" s="293"/>
      <c r="Q73" s="294"/>
    </row>
    <row r="74" spans="4:17" ht="25.5" x14ac:dyDescent="0.25">
      <c r="F74" s="156"/>
      <c r="G74" s="227" t="s">
        <v>659</v>
      </c>
      <c r="H74" s="172" t="s">
        <v>660</v>
      </c>
      <c r="I74" s="186" t="s">
        <v>661</v>
      </c>
      <c r="J74" s="186" t="s">
        <v>494</v>
      </c>
      <c r="K74" s="221" t="s">
        <v>662</v>
      </c>
      <c r="L74" s="220" t="s">
        <v>706</v>
      </c>
      <c r="M74" s="186" t="s">
        <v>705</v>
      </c>
      <c r="N74" s="221"/>
      <c r="O74" s="220" t="s">
        <v>706</v>
      </c>
      <c r="P74" s="186" t="s">
        <v>705</v>
      </c>
      <c r="Q74" s="221"/>
    </row>
    <row r="75" spans="4:17" ht="15" x14ac:dyDescent="0.25">
      <c r="F75" s="156"/>
      <c r="G75" s="228" t="s">
        <v>663</v>
      </c>
      <c r="H75" s="187">
        <v>26700000</v>
      </c>
      <c r="I75" s="188">
        <v>30</v>
      </c>
      <c r="J75" s="182">
        <v>1</v>
      </c>
      <c r="K75" s="229">
        <f>+J75*H75</f>
        <v>26700000</v>
      </c>
      <c r="L75" s="222">
        <v>2</v>
      </c>
      <c r="M75" s="223">
        <f>L75*$H75</f>
        <v>53400000</v>
      </c>
      <c r="N75" s="224">
        <f>+L75*I75</f>
        <v>60</v>
      </c>
      <c r="O75" s="222"/>
      <c r="P75" s="223">
        <f>O75*$H75</f>
        <v>0</v>
      </c>
      <c r="Q75" s="224">
        <f>+O75*L75</f>
        <v>0</v>
      </c>
    </row>
    <row r="76" spans="4:17" ht="15" x14ac:dyDescent="0.25">
      <c r="F76" s="156"/>
      <c r="G76" s="228" t="s">
        <v>664</v>
      </c>
      <c r="H76" s="187">
        <v>16830000</v>
      </c>
      <c r="I76" s="188">
        <v>30</v>
      </c>
      <c r="J76" s="182">
        <v>1</v>
      </c>
      <c r="K76" s="229">
        <f t="shared" ref="K76:K78" si="8">+J76*H76</f>
        <v>16830000</v>
      </c>
      <c r="L76" s="222"/>
      <c r="M76" s="223">
        <f t="shared" ref="M76:M81" si="9">L76*$H76</f>
        <v>0</v>
      </c>
      <c r="N76" s="224">
        <f>+L76*I76</f>
        <v>0</v>
      </c>
      <c r="O76" s="222"/>
      <c r="P76" s="223">
        <f>O76*$H76</f>
        <v>0</v>
      </c>
      <c r="Q76" s="224">
        <f>+O76*L76</f>
        <v>0</v>
      </c>
    </row>
    <row r="77" spans="4:17" ht="15" x14ac:dyDescent="0.25">
      <c r="F77" s="156"/>
      <c r="G77" s="228" t="s">
        <v>665</v>
      </c>
      <c r="H77" s="187">
        <v>19325000</v>
      </c>
      <c r="I77" s="188">
        <v>30</v>
      </c>
      <c r="J77" s="182">
        <v>1</v>
      </c>
      <c r="K77" s="229">
        <f t="shared" si="8"/>
        <v>19325000</v>
      </c>
      <c r="L77" s="222">
        <v>1</v>
      </c>
      <c r="M77" s="223">
        <f t="shared" si="9"/>
        <v>19325000</v>
      </c>
      <c r="N77" s="224">
        <f>+L77*I77</f>
        <v>30</v>
      </c>
      <c r="O77" s="222"/>
      <c r="P77" s="223">
        <f>O77*$H77</f>
        <v>0</v>
      </c>
      <c r="Q77" s="224">
        <f>+O77*L77</f>
        <v>0</v>
      </c>
    </row>
    <row r="78" spans="4:17" ht="15" x14ac:dyDescent="0.25">
      <c r="F78" s="156"/>
      <c r="G78" s="228" t="s">
        <v>666</v>
      </c>
      <c r="H78" s="187">
        <v>12670000</v>
      </c>
      <c r="I78" s="188">
        <v>30</v>
      </c>
      <c r="J78" s="182">
        <v>5</v>
      </c>
      <c r="K78" s="229">
        <f t="shared" si="8"/>
        <v>63350000</v>
      </c>
      <c r="L78" s="222">
        <v>3</v>
      </c>
      <c r="M78" s="223">
        <f t="shared" si="9"/>
        <v>38010000</v>
      </c>
      <c r="N78" s="224">
        <f>+L78*I78</f>
        <v>90</v>
      </c>
      <c r="O78" s="222"/>
      <c r="P78" s="223">
        <f>O78*$H78</f>
        <v>0</v>
      </c>
      <c r="Q78" s="224">
        <f>+O78*I78</f>
        <v>0</v>
      </c>
    </row>
    <row r="79" spans="4:17" ht="15" x14ac:dyDescent="0.25">
      <c r="D79" s="271"/>
      <c r="F79" s="156"/>
      <c r="G79" s="228" t="s">
        <v>667</v>
      </c>
      <c r="H79" s="187">
        <v>128600</v>
      </c>
      <c r="I79" s="188">
        <v>160</v>
      </c>
      <c r="J79" s="182">
        <v>1</v>
      </c>
      <c r="K79" s="229">
        <f>+I79*H79</f>
        <v>20576000</v>
      </c>
      <c r="L79" s="222">
        <v>160</v>
      </c>
      <c r="M79" s="223">
        <f t="shared" si="9"/>
        <v>20576000</v>
      </c>
      <c r="N79" s="224">
        <f>+L79</f>
        <v>160</v>
      </c>
      <c r="O79" s="222"/>
      <c r="P79" s="223">
        <f>O79*$H79</f>
        <v>0</v>
      </c>
      <c r="Q79" s="224">
        <f>+O79</f>
        <v>0</v>
      </c>
    </row>
    <row r="80" spans="4:17" ht="15.75" thickBot="1" x14ac:dyDescent="0.3">
      <c r="F80" s="156"/>
      <c r="G80" s="272"/>
      <c r="H80" s="273"/>
      <c r="I80" s="273"/>
      <c r="J80" s="274"/>
      <c r="K80" s="230">
        <f>SUM(K75:K79)</f>
        <v>146781000</v>
      </c>
      <c r="L80" s="225"/>
      <c r="M80" s="226">
        <f>SUM(M75:M79)</f>
        <v>131311000</v>
      </c>
      <c r="N80" s="231">
        <f>SUM(N75:N79)</f>
        <v>340</v>
      </c>
      <c r="O80" s="225"/>
      <c r="P80" s="226">
        <f>SUM(P75:P79)</f>
        <v>0</v>
      </c>
      <c r="Q80" s="231">
        <f>SUM(Q75:Q79)</f>
        <v>0</v>
      </c>
    </row>
    <row r="81" spans="6:17" ht="15" x14ac:dyDescent="0.25">
      <c r="F81" s="156"/>
      <c r="G81" s="313" t="s">
        <v>765</v>
      </c>
      <c r="H81" s="187">
        <v>1500000</v>
      </c>
      <c r="I81" s="156">
        <v>20</v>
      </c>
      <c r="J81" s="156"/>
      <c r="K81" s="156"/>
      <c r="L81" s="156">
        <v>250</v>
      </c>
      <c r="M81" s="223">
        <f t="shared" si="9"/>
        <v>375000000</v>
      </c>
      <c r="N81" s="224">
        <f>+L81</f>
        <v>250</v>
      </c>
      <c r="O81" s="156"/>
      <c r="P81" s="223">
        <f>O81*$H81</f>
        <v>0</v>
      </c>
      <c r="Q81" s="224">
        <f>+O81</f>
        <v>0</v>
      </c>
    </row>
    <row r="82" spans="6:17" ht="15.75" x14ac:dyDescent="0.25">
      <c r="F82" s="156"/>
      <c r="G82" s="156"/>
      <c r="H82" s="156"/>
      <c r="I82" s="156"/>
      <c r="J82" s="156"/>
      <c r="K82" s="156"/>
      <c r="L82" s="314" t="s">
        <v>658</v>
      </c>
      <c r="M82" s="315">
        <f>+M80+M81</f>
        <v>506311000</v>
      </c>
      <c r="N82" s="156"/>
      <c r="O82" s="314" t="s">
        <v>658</v>
      </c>
      <c r="P82" s="315">
        <f>+P80+P81</f>
        <v>0</v>
      </c>
      <c r="Q82" s="156"/>
    </row>
    <row r="83" spans="6:17" ht="15.75" thickBot="1" x14ac:dyDescent="0.3">
      <c r="F83" s="156"/>
      <c r="G83" s="156"/>
      <c r="H83" s="156"/>
      <c r="I83" s="156"/>
      <c r="J83" s="156"/>
      <c r="K83" s="156"/>
      <c r="L83" s="156"/>
      <c r="M83" s="156"/>
      <c r="N83" s="156"/>
      <c r="O83" s="156"/>
      <c r="P83" s="156"/>
      <c r="Q83" s="156"/>
    </row>
    <row r="84" spans="6:17" ht="15.75" thickBot="1" x14ac:dyDescent="0.3">
      <c r="F84" s="156"/>
      <c r="G84" s="547" t="s">
        <v>608</v>
      </c>
      <c r="H84" s="548"/>
      <c r="I84" s="548"/>
      <c r="J84" s="549"/>
      <c r="K84" s="156"/>
      <c r="L84" s="156"/>
      <c r="M84" s="156"/>
      <c r="N84" s="156"/>
      <c r="O84" s="156"/>
      <c r="P84" s="156"/>
      <c r="Q84" s="156"/>
    </row>
    <row r="85" spans="6:17" ht="15.75" thickBot="1" x14ac:dyDescent="0.3">
      <c r="F85" s="156"/>
      <c r="G85" s="160" t="s">
        <v>620</v>
      </c>
      <c r="H85" s="161" t="s">
        <v>621</v>
      </c>
      <c r="I85" s="161" t="s">
        <v>622</v>
      </c>
      <c r="J85" s="161" t="s">
        <v>623</v>
      </c>
      <c r="K85" s="156"/>
      <c r="L85" s="156"/>
      <c r="M85" s="156"/>
      <c r="N85" s="156"/>
      <c r="O85" s="156"/>
      <c r="P85" s="156"/>
      <c r="Q85" s="156"/>
    </row>
    <row r="86" spans="6:17" ht="15.75" thickBot="1" x14ac:dyDescent="0.3">
      <c r="F86" s="156"/>
      <c r="G86" s="162" t="s">
        <v>624</v>
      </c>
      <c r="H86" s="163">
        <v>192</v>
      </c>
      <c r="I86" s="164">
        <v>24609</v>
      </c>
      <c r="J86" s="165">
        <v>4724928</v>
      </c>
      <c r="K86" s="156"/>
      <c r="L86" s="156"/>
      <c r="M86" s="156"/>
      <c r="N86" s="156"/>
      <c r="O86" s="156"/>
      <c r="P86" s="156"/>
      <c r="Q86" s="156"/>
    </row>
    <row r="87" spans="6:17" ht="15.75" thickBot="1" x14ac:dyDescent="0.3">
      <c r="F87" s="156"/>
      <c r="G87" s="162" t="s">
        <v>624</v>
      </c>
      <c r="H87" s="163">
        <v>48</v>
      </c>
      <c r="I87" s="164">
        <v>24610</v>
      </c>
      <c r="J87" s="165">
        <v>1181280</v>
      </c>
      <c r="K87" s="156"/>
      <c r="L87" s="156"/>
      <c r="M87" s="156"/>
      <c r="N87" s="156"/>
      <c r="O87" s="156"/>
      <c r="P87" s="156"/>
      <c r="Q87" s="156"/>
    </row>
    <row r="88" spans="6:17" ht="15.75" thickBot="1" x14ac:dyDescent="0.3">
      <c r="F88" s="156"/>
      <c r="G88" s="533"/>
      <c r="H88" s="534"/>
      <c r="I88" s="535"/>
      <c r="J88" s="166">
        <v>5906208</v>
      </c>
      <c r="K88" s="156"/>
      <c r="L88" s="156"/>
      <c r="M88" s="156"/>
      <c r="N88" s="156"/>
      <c r="O88" s="156"/>
      <c r="P88" s="156"/>
      <c r="Q88" s="156"/>
    </row>
    <row r="89" spans="6:17" ht="15.75" thickBot="1" x14ac:dyDescent="0.3">
      <c r="F89" s="156"/>
      <c r="G89" s="533" t="s">
        <v>625</v>
      </c>
      <c r="H89" s="534"/>
      <c r="I89" s="534"/>
      <c r="J89" s="535"/>
      <c r="K89" s="156"/>
      <c r="L89" s="156"/>
      <c r="M89" s="156"/>
      <c r="N89" s="156"/>
      <c r="O89" s="156"/>
      <c r="P89" s="156"/>
      <c r="Q89" s="156"/>
    </row>
    <row r="90" spans="6:17" ht="15.75" thickBot="1" x14ac:dyDescent="0.3">
      <c r="F90" s="156"/>
      <c r="G90" s="160" t="s">
        <v>626</v>
      </c>
      <c r="H90" s="161" t="s">
        <v>494</v>
      </c>
      <c r="I90" s="161" t="s">
        <v>622</v>
      </c>
      <c r="J90" s="161" t="s">
        <v>623</v>
      </c>
      <c r="K90" s="156"/>
      <c r="L90" s="156"/>
      <c r="M90" s="156"/>
      <c r="N90" s="156"/>
      <c r="O90" s="156"/>
      <c r="P90" s="156"/>
      <c r="Q90" s="156"/>
    </row>
    <row r="91" spans="6:17" ht="15.75" thickBot="1" x14ac:dyDescent="0.3">
      <c r="F91" s="156"/>
      <c r="G91" s="167" t="s">
        <v>627</v>
      </c>
      <c r="H91" s="168">
        <v>1</v>
      </c>
      <c r="I91" s="169">
        <v>250000</v>
      </c>
      <c r="J91" s="165">
        <v>250000</v>
      </c>
      <c r="K91" s="156"/>
      <c r="L91" s="156"/>
      <c r="M91" s="156"/>
      <c r="N91" s="156"/>
      <c r="O91" s="156"/>
      <c r="P91" s="156"/>
      <c r="Q91" s="156"/>
    </row>
    <row r="92" spans="6:17" ht="15.75" thickBot="1" x14ac:dyDescent="0.3">
      <c r="F92" s="156"/>
      <c r="G92" s="167" t="s">
        <v>628</v>
      </c>
      <c r="H92" s="168">
        <v>50</v>
      </c>
      <c r="I92" s="169">
        <v>12000</v>
      </c>
      <c r="J92" s="165">
        <v>600000</v>
      </c>
      <c r="K92" s="156"/>
      <c r="L92" s="156"/>
      <c r="M92" s="156"/>
      <c r="N92" s="156"/>
      <c r="O92" s="156"/>
      <c r="P92" s="156"/>
      <c r="Q92" s="156"/>
    </row>
    <row r="93" spans="6:17" ht="15.75" thickBot="1" x14ac:dyDescent="0.3">
      <c r="F93" s="156"/>
      <c r="G93" s="167" t="s">
        <v>629</v>
      </c>
      <c r="H93" s="168">
        <v>1</v>
      </c>
      <c r="I93" s="169">
        <v>250000</v>
      </c>
      <c r="J93" s="165">
        <v>250000</v>
      </c>
      <c r="K93" s="156"/>
      <c r="L93" s="156"/>
      <c r="M93" s="156"/>
      <c r="N93" s="156"/>
      <c r="O93" s="156"/>
      <c r="P93" s="156"/>
      <c r="Q93" s="156"/>
    </row>
    <row r="94" spans="6:17" ht="15.75" thickBot="1" x14ac:dyDescent="0.3">
      <c r="F94" s="156"/>
      <c r="G94" s="167" t="s">
        <v>630</v>
      </c>
      <c r="H94" s="168">
        <v>120</v>
      </c>
      <c r="I94" s="169">
        <v>6000</v>
      </c>
      <c r="J94" s="165">
        <v>720000</v>
      </c>
      <c r="K94" s="156"/>
      <c r="L94" s="156"/>
      <c r="M94" s="156"/>
      <c r="N94" s="156"/>
      <c r="O94" s="156"/>
      <c r="P94" s="156"/>
      <c r="Q94" s="156"/>
    </row>
    <row r="95" spans="6:17" ht="15.75" thickBot="1" x14ac:dyDescent="0.3">
      <c r="F95" s="156"/>
      <c r="G95" s="536" t="s">
        <v>631</v>
      </c>
      <c r="H95" s="537"/>
      <c r="I95" s="538"/>
      <c r="J95" s="166">
        <v>1820000</v>
      </c>
      <c r="K95" s="156"/>
      <c r="L95" s="156"/>
      <c r="M95" s="156"/>
      <c r="N95" s="156"/>
      <c r="O95" s="156"/>
      <c r="P95" s="156"/>
      <c r="Q95" s="156"/>
    </row>
    <row r="96" spans="6:17" ht="15.75" thickBot="1" x14ac:dyDescent="0.3">
      <c r="F96" s="156"/>
      <c r="G96" s="539" t="s">
        <v>632</v>
      </c>
      <c r="H96" s="540"/>
      <c r="I96" s="541"/>
      <c r="J96" s="170">
        <v>618097</v>
      </c>
      <c r="K96" s="156"/>
      <c r="L96" s="156"/>
      <c r="M96" s="156"/>
      <c r="N96" s="156"/>
      <c r="O96" s="156"/>
      <c r="P96" s="156"/>
      <c r="Q96" s="156"/>
    </row>
    <row r="97" spans="6:17" ht="15.75" thickBot="1" x14ac:dyDescent="0.3">
      <c r="F97" s="156"/>
      <c r="G97" s="536" t="s">
        <v>633</v>
      </c>
      <c r="H97" s="537"/>
      <c r="I97" s="538"/>
      <c r="J97" s="166">
        <v>8344305</v>
      </c>
      <c r="K97" s="156"/>
      <c r="L97" s="156"/>
      <c r="M97" s="156"/>
      <c r="N97" s="156"/>
      <c r="O97" s="156"/>
      <c r="P97" s="156"/>
      <c r="Q97" s="156"/>
    </row>
    <row r="98" spans="6:17" ht="15" x14ac:dyDescent="0.25">
      <c r="F98" s="156"/>
      <c r="G98" s="156"/>
      <c r="H98" s="156"/>
      <c r="I98" s="156"/>
      <c r="J98" s="156"/>
      <c r="K98" s="156"/>
      <c r="L98" s="156"/>
      <c r="M98" s="156"/>
      <c r="N98" s="156"/>
      <c r="O98" s="156"/>
      <c r="P98" s="156"/>
      <c r="Q98" s="156"/>
    </row>
    <row r="99" spans="6:17" ht="15" x14ac:dyDescent="0.25">
      <c r="F99" s="156"/>
      <c r="G99" s="156"/>
      <c r="H99" s="156"/>
      <c r="I99" s="156"/>
      <c r="J99" s="156"/>
      <c r="K99" s="156"/>
      <c r="L99" s="156"/>
      <c r="M99" s="156"/>
      <c r="N99" s="156"/>
      <c r="O99" s="156"/>
      <c r="P99" s="156"/>
      <c r="Q99" s="156"/>
    </row>
    <row r="100" spans="6:17" ht="15" x14ac:dyDescent="0.25">
      <c r="F100" s="156"/>
      <c r="G100" s="542" t="s">
        <v>634</v>
      </c>
      <c r="H100" s="542"/>
      <c r="I100" s="542"/>
      <c r="J100" s="542"/>
      <c r="K100" s="542"/>
      <c r="L100" s="156"/>
      <c r="M100" s="156"/>
      <c r="N100" s="156"/>
      <c r="O100" s="156"/>
      <c r="P100" s="156"/>
      <c r="Q100" s="156"/>
    </row>
    <row r="101" spans="6:17" ht="15" x14ac:dyDescent="0.25">
      <c r="F101" s="156"/>
      <c r="G101" s="198" t="s">
        <v>635</v>
      </c>
      <c r="H101" s="199"/>
      <c r="I101" s="199"/>
      <c r="J101" s="199"/>
      <c r="K101" s="190" t="s">
        <v>668</v>
      </c>
      <c r="P101" s="156"/>
      <c r="Q101" s="156"/>
    </row>
    <row r="102" spans="6:17" ht="15" x14ac:dyDescent="0.25">
      <c r="F102" s="156"/>
      <c r="G102" s="192" t="s">
        <v>639</v>
      </c>
      <c r="H102" s="193"/>
      <c r="I102" s="193"/>
      <c r="J102" s="194"/>
      <c r="K102" s="189">
        <v>107949600</v>
      </c>
      <c r="P102" s="156"/>
      <c r="Q102" s="156"/>
    </row>
    <row r="103" spans="6:17" ht="15" x14ac:dyDescent="0.25">
      <c r="F103" s="156"/>
      <c r="G103" s="192" t="s">
        <v>640</v>
      </c>
      <c r="H103" s="193"/>
      <c r="I103" s="193"/>
      <c r="J103" s="194"/>
      <c r="K103" s="189">
        <v>143932800</v>
      </c>
      <c r="P103" s="156"/>
      <c r="Q103" s="156"/>
    </row>
    <row r="104" spans="6:17" ht="15" x14ac:dyDescent="0.25">
      <c r="F104" s="156"/>
      <c r="G104" s="192" t="s">
        <v>641</v>
      </c>
      <c r="H104" s="193"/>
      <c r="I104" s="193"/>
      <c r="J104" s="189"/>
      <c r="K104" s="191">
        <v>35983200</v>
      </c>
      <c r="P104" s="156"/>
      <c r="Q104" s="156"/>
    </row>
    <row r="105" spans="6:17" ht="15" x14ac:dyDescent="0.25">
      <c r="F105" s="156"/>
      <c r="G105" s="192" t="s">
        <v>642</v>
      </c>
      <c r="H105" s="193"/>
      <c r="I105" s="193"/>
      <c r="J105" s="194"/>
      <c r="K105" s="189">
        <v>17608800</v>
      </c>
      <c r="P105" s="156"/>
      <c r="Q105" s="156"/>
    </row>
    <row r="106" spans="6:17" ht="15" x14ac:dyDescent="0.25">
      <c r="F106" s="156"/>
      <c r="G106" s="192" t="s">
        <v>643</v>
      </c>
      <c r="H106" s="193"/>
      <c r="I106" s="193"/>
      <c r="J106" s="194"/>
      <c r="K106" s="189">
        <v>17608800</v>
      </c>
      <c r="P106" s="156"/>
      <c r="Q106" s="156"/>
    </row>
    <row r="107" spans="6:17" ht="15" x14ac:dyDescent="0.25">
      <c r="F107" s="156"/>
      <c r="G107" s="192" t="s">
        <v>644</v>
      </c>
      <c r="H107" s="193"/>
      <c r="I107" s="193"/>
      <c r="J107" s="194"/>
      <c r="K107" s="189">
        <v>24499200</v>
      </c>
      <c r="P107" s="156"/>
      <c r="Q107" s="156"/>
    </row>
    <row r="108" spans="6:17" ht="15" x14ac:dyDescent="0.25">
      <c r="F108" s="156"/>
      <c r="G108" s="192" t="s">
        <v>645</v>
      </c>
      <c r="H108" s="193"/>
      <c r="I108" s="193"/>
      <c r="J108" s="194"/>
      <c r="K108" s="189">
        <v>34452000</v>
      </c>
      <c r="P108" s="156"/>
      <c r="Q108" s="156"/>
    </row>
    <row r="109" spans="6:17" ht="15" x14ac:dyDescent="0.25">
      <c r="F109" s="156"/>
      <c r="G109" s="192" t="s">
        <v>646</v>
      </c>
      <c r="H109" s="193"/>
      <c r="I109" s="193"/>
      <c r="J109" s="194"/>
      <c r="K109" s="189">
        <v>23778954</v>
      </c>
      <c r="P109" s="156"/>
      <c r="Q109" s="156"/>
    </row>
    <row r="110" spans="6:17" ht="15" x14ac:dyDescent="0.25">
      <c r="F110" s="156"/>
      <c r="G110" s="192" t="s">
        <v>647</v>
      </c>
      <c r="H110" s="193"/>
      <c r="I110" s="193"/>
      <c r="J110" s="194"/>
      <c r="K110" s="189">
        <v>12249600</v>
      </c>
      <c r="P110" s="156"/>
      <c r="Q110" s="156"/>
    </row>
    <row r="111" spans="6:17" ht="15" x14ac:dyDescent="0.25">
      <c r="F111" s="156"/>
      <c r="G111" s="192" t="s">
        <v>648</v>
      </c>
      <c r="H111" s="193"/>
      <c r="I111" s="193"/>
      <c r="J111" s="194"/>
      <c r="K111" s="189">
        <v>45936000</v>
      </c>
      <c r="P111" s="156"/>
      <c r="Q111" s="156"/>
    </row>
    <row r="112" spans="6:17" ht="15" x14ac:dyDescent="0.25">
      <c r="F112" s="156"/>
      <c r="G112" s="192" t="s">
        <v>649</v>
      </c>
      <c r="H112" s="193"/>
      <c r="I112" s="193"/>
      <c r="J112" s="194"/>
      <c r="K112" s="189">
        <v>15158880</v>
      </c>
      <c r="P112" s="156"/>
      <c r="Q112" s="156"/>
    </row>
    <row r="113" spans="6:17" ht="15" x14ac:dyDescent="0.25">
      <c r="F113" s="156"/>
      <c r="G113" s="192" t="s">
        <v>650</v>
      </c>
      <c r="H113" s="193"/>
      <c r="I113" s="193"/>
      <c r="J113" s="194"/>
      <c r="K113" s="189">
        <v>1914000</v>
      </c>
      <c r="P113" s="156"/>
      <c r="Q113" s="156"/>
    </row>
    <row r="114" spans="6:17" ht="15.75" x14ac:dyDescent="0.25">
      <c r="F114" s="156"/>
      <c r="G114" s="192" t="s">
        <v>652</v>
      </c>
      <c r="H114" s="193"/>
      <c r="I114" s="195"/>
      <c r="J114" s="194"/>
      <c r="K114" s="189">
        <v>35117107</v>
      </c>
      <c r="P114" s="156"/>
      <c r="Q114" s="156"/>
    </row>
    <row r="115" spans="6:17" ht="15" x14ac:dyDescent="0.25">
      <c r="F115" s="156"/>
      <c r="G115" s="192" t="s">
        <v>653</v>
      </c>
      <c r="H115" s="196"/>
      <c r="I115" s="196"/>
      <c r="J115" s="196"/>
      <c r="K115" s="197">
        <v>516188941</v>
      </c>
      <c r="M115" s="156"/>
      <c r="N115" s="156"/>
      <c r="O115" s="156"/>
      <c r="P115" s="156"/>
      <c r="Q115" s="156"/>
    </row>
    <row r="116" spans="6:17" ht="15" x14ac:dyDescent="0.25">
      <c r="F116" s="156"/>
      <c r="G116" s="156"/>
      <c r="H116" s="156"/>
      <c r="I116" s="156"/>
      <c r="J116" s="156"/>
      <c r="K116" s="156"/>
      <c r="L116" s="156"/>
      <c r="M116" s="156"/>
      <c r="N116" s="156"/>
      <c r="O116" s="156"/>
      <c r="P116" s="156"/>
      <c r="Q116" s="156"/>
    </row>
    <row r="117" spans="6:17" ht="15" x14ac:dyDescent="0.25">
      <c r="F117" s="156"/>
      <c r="G117" s="156"/>
      <c r="H117" s="156"/>
      <c r="I117" s="156"/>
      <c r="J117" s="156"/>
      <c r="K117" s="156"/>
      <c r="L117" s="156"/>
      <c r="M117" s="156"/>
      <c r="N117" s="156"/>
      <c r="O117" s="156"/>
      <c r="P117" s="156"/>
      <c r="Q117" s="156"/>
    </row>
    <row r="118" spans="6:17" ht="15" x14ac:dyDescent="0.25">
      <c r="F118" s="156"/>
      <c r="G118" s="543" t="s">
        <v>654</v>
      </c>
      <c r="H118" s="543"/>
      <c r="I118" s="543"/>
      <c r="J118" s="543"/>
      <c r="K118" s="543"/>
      <c r="L118" s="156"/>
      <c r="M118" s="156"/>
      <c r="N118" s="156"/>
      <c r="O118" s="156"/>
      <c r="P118" s="156"/>
      <c r="Q118" s="156"/>
    </row>
    <row r="119" spans="6:17" ht="25.5" x14ac:dyDescent="0.25">
      <c r="F119" s="156"/>
      <c r="G119" s="171" t="s">
        <v>635</v>
      </c>
      <c r="H119" s="171" t="s">
        <v>636</v>
      </c>
      <c r="I119" s="171" t="s">
        <v>637</v>
      </c>
      <c r="J119" s="182"/>
      <c r="K119" s="172" t="s">
        <v>638</v>
      </c>
      <c r="L119" s="156"/>
      <c r="M119" s="156"/>
      <c r="N119" s="156"/>
      <c r="O119" s="156"/>
      <c r="P119" s="156"/>
      <c r="Q119" s="156"/>
    </row>
    <row r="120" spans="6:17" ht="15" x14ac:dyDescent="0.25">
      <c r="F120" s="156"/>
      <c r="G120" s="173" t="s">
        <v>655</v>
      </c>
      <c r="H120" s="174"/>
      <c r="I120" s="174">
        <v>500</v>
      </c>
      <c r="J120" s="175">
        <f>65000*1.13</f>
        <v>73450</v>
      </c>
      <c r="K120" s="175">
        <f>+J120*I120</f>
        <v>36725000</v>
      </c>
      <c r="L120" s="156"/>
      <c r="M120" s="156"/>
      <c r="N120" s="156"/>
      <c r="O120" s="156"/>
      <c r="P120" s="156"/>
      <c r="Q120" s="156"/>
    </row>
    <row r="121" spans="6:17" ht="15" x14ac:dyDescent="0.25">
      <c r="F121" s="156"/>
      <c r="G121" s="173" t="s">
        <v>656</v>
      </c>
      <c r="H121" s="174"/>
      <c r="I121" s="174">
        <v>2</v>
      </c>
      <c r="J121" s="175">
        <f>1700000*1.13</f>
        <v>1920999.9999999998</v>
      </c>
      <c r="K121" s="175">
        <f>+J121*I121</f>
        <v>3841999.9999999995</v>
      </c>
      <c r="L121" s="156"/>
      <c r="M121" s="156"/>
      <c r="N121" s="156"/>
      <c r="O121" s="156"/>
      <c r="P121" s="156"/>
      <c r="Q121" s="156"/>
    </row>
    <row r="122" spans="6:17" ht="15.75" x14ac:dyDescent="0.25">
      <c r="F122" s="156"/>
      <c r="G122" s="176" t="s">
        <v>651</v>
      </c>
      <c r="H122" s="177"/>
      <c r="I122" s="178"/>
      <c r="J122" s="179"/>
      <c r="K122" s="179">
        <f>SUM(K120:K121)</f>
        <v>40567000</v>
      </c>
      <c r="L122" s="156"/>
      <c r="M122" s="156"/>
      <c r="N122" s="156"/>
      <c r="O122" s="156"/>
      <c r="P122" s="156"/>
      <c r="Q122" s="156"/>
    </row>
    <row r="123" spans="6:17" ht="15" x14ac:dyDescent="0.25">
      <c r="F123" s="156"/>
      <c r="G123" s="173" t="s">
        <v>652</v>
      </c>
      <c r="H123" s="174"/>
      <c r="I123" s="183">
        <v>0.1</v>
      </c>
      <c r="J123" s="175"/>
      <c r="K123" s="175">
        <f>+K122*I123</f>
        <v>4056700</v>
      </c>
      <c r="L123" s="156"/>
      <c r="M123" s="156"/>
      <c r="N123" s="156"/>
      <c r="O123" s="156"/>
      <c r="P123" s="156"/>
      <c r="Q123" s="156"/>
    </row>
    <row r="124" spans="6:17" ht="15" x14ac:dyDescent="0.25">
      <c r="F124" s="156"/>
      <c r="G124" s="173" t="s">
        <v>653</v>
      </c>
      <c r="H124" s="181"/>
      <c r="I124" s="181"/>
      <c r="J124" s="181"/>
      <c r="K124" s="180">
        <f>+K123+K122</f>
        <v>44623700</v>
      </c>
      <c r="L124" s="156"/>
      <c r="M124" s="156"/>
      <c r="N124" s="156"/>
      <c r="O124" s="156"/>
      <c r="P124" s="156"/>
      <c r="Q124" s="156"/>
    </row>
    <row r="125" spans="6:17" ht="15" x14ac:dyDescent="0.25">
      <c r="F125" s="156"/>
      <c r="G125" s="184" t="s">
        <v>657</v>
      </c>
      <c r="H125" s="182"/>
      <c r="I125" s="183">
        <v>0.06</v>
      </c>
      <c r="J125" s="182"/>
      <c r="K125" s="185">
        <f>+I125*K124</f>
        <v>2677422</v>
      </c>
      <c r="L125" s="156"/>
      <c r="M125" s="156"/>
      <c r="N125" s="156"/>
      <c r="O125" s="156"/>
      <c r="P125" s="156"/>
      <c r="Q125" s="156"/>
    </row>
    <row r="126" spans="6:17" ht="15" x14ac:dyDescent="0.25">
      <c r="F126" s="156"/>
      <c r="G126" s="527" t="s">
        <v>658</v>
      </c>
      <c r="H126" s="528"/>
      <c r="I126" s="528"/>
      <c r="J126" s="529"/>
      <c r="K126" s="185">
        <f>+K125+K124</f>
        <v>47301122</v>
      </c>
      <c r="L126" s="156"/>
      <c r="M126" s="156"/>
      <c r="N126" s="156"/>
      <c r="O126" s="156"/>
      <c r="P126" s="156"/>
      <c r="Q126" s="156"/>
    </row>
    <row r="127" spans="6:17" ht="15" x14ac:dyDescent="0.25">
      <c r="F127" s="156"/>
      <c r="G127" s="156"/>
      <c r="H127" s="156"/>
      <c r="I127" s="156"/>
      <c r="J127" s="156"/>
      <c r="K127" s="156"/>
      <c r="L127" s="156"/>
      <c r="M127" s="156"/>
      <c r="N127" s="156"/>
      <c r="O127" s="156"/>
      <c r="P127" s="156"/>
      <c r="Q127" s="156"/>
    </row>
    <row r="128" spans="6:17" ht="15" x14ac:dyDescent="0.25">
      <c r="F128" s="156"/>
      <c r="G128" s="156"/>
      <c r="H128" s="156"/>
      <c r="I128" s="156"/>
      <c r="J128" s="156"/>
      <c r="K128" s="156"/>
      <c r="L128" s="156"/>
      <c r="M128" s="156"/>
      <c r="N128" s="156"/>
      <c r="O128" s="156"/>
      <c r="P128" s="156"/>
      <c r="Q128" s="156"/>
    </row>
    <row r="129" spans="6:17" ht="15" x14ac:dyDescent="0.25">
      <c r="F129" s="156"/>
      <c r="Q129" s="156"/>
    </row>
    <row r="130" spans="6:17" ht="15" x14ac:dyDescent="0.25">
      <c r="F130" s="156"/>
      <c r="Q130" s="156"/>
    </row>
    <row r="131" spans="6:17" ht="15" x14ac:dyDescent="0.25">
      <c r="F131" s="156"/>
      <c r="Q131" s="156"/>
    </row>
    <row r="132" spans="6:17" ht="15" x14ac:dyDescent="0.25">
      <c r="F132" s="156"/>
      <c r="Q132" s="156"/>
    </row>
    <row r="133" spans="6:17" ht="15" x14ac:dyDescent="0.25">
      <c r="F133" s="156"/>
      <c r="Q133" s="156"/>
    </row>
    <row r="134" spans="6:17" ht="15" x14ac:dyDescent="0.25">
      <c r="F134" s="156"/>
      <c r="Q134" s="156"/>
    </row>
    <row r="135" spans="6:17" ht="15" x14ac:dyDescent="0.25">
      <c r="F135" s="156"/>
      <c r="Q135" s="156"/>
    </row>
    <row r="136" spans="6:17" ht="15" x14ac:dyDescent="0.25">
      <c r="F136" s="156"/>
      <c r="Q136" s="156"/>
    </row>
  </sheetData>
  <mergeCells count="15">
    <mergeCell ref="B1:C1"/>
    <mergeCell ref="E2:M2"/>
    <mergeCell ref="Q2:W2"/>
    <mergeCell ref="G84:J84"/>
    <mergeCell ref="N2:O2"/>
    <mergeCell ref="B2:D2"/>
    <mergeCell ref="G126:J126"/>
    <mergeCell ref="G73:K73"/>
    <mergeCell ref="G89:J89"/>
    <mergeCell ref="G95:I95"/>
    <mergeCell ref="G96:I96"/>
    <mergeCell ref="G97:I97"/>
    <mergeCell ref="G100:K100"/>
    <mergeCell ref="G118:K118"/>
    <mergeCell ref="G88:I8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0" customFormat="1" ht="15.75" thickBot="1" x14ac:dyDescent="0.3">
      <c r="A1" s="69"/>
      <c r="B1" s="69"/>
      <c r="C1" s="69"/>
    </row>
    <row r="2" spans="1:11" ht="15" customHeight="1" thickBot="1" x14ac:dyDescent="0.25">
      <c r="A2" s="71" t="s">
        <v>66</v>
      </c>
      <c r="B2" s="71" t="s">
        <v>8</v>
      </c>
      <c r="C2" s="72" t="s">
        <v>10</v>
      </c>
      <c r="D2" s="72" t="s">
        <v>13</v>
      </c>
    </row>
    <row r="3" spans="1:11" ht="15.75" thickBot="1" x14ac:dyDescent="0.3">
      <c r="A3" s="68" t="s">
        <v>67</v>
      </c>
      <c r="B3" s="68" t="s">
        <v>69</v>
      </c>
      <c r="C3" s="68" t="s">
        <v>390</v>
      </c>
      <c r="D3" s="68"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2" t="s">
        <v>105</v>
      </c>
      <c r="K3" s="27">
        <f>+FIND($K$5,'2.NOMBRE'!H18,1)</f>
        <v>1</v>
      </c>
    </row>
    <row r="4" spans="1:11" ht="15.75" thickBot="1" x14ac:dyDescent="0.3">
      <c r="A4" s="68" t="s">
        <v>68</v>
      </c>
      <c r="B4" s="68" t="s">
        <v>238</v>
      </c>
      <c r="C4" s="68" t="s">
        <v>391</v>
      </c>
      <c r="D4" s="68" t="s">
        <v>268</v>
      </c>
      <c r="E4" s="27" t="s">
        <v>77</v>
      </c>
      <c r="G4" s="27" t="s">
        <v>287</v>
      </c>
      <c r="I4" s="27" t="str">
        <f>+CONCATENATE('3.ARBOL PROBLEMA Y OBJETIVOS'!N37,Listas!$F$5,'3.ARBOL PROBLEMA Y OBJETIVOS'!O37)</f>
        <v xml:space="preserve">0 </v>
      </c>
      <c r="J4" s="62" t="s">
        <v>285</v>
      </c>
    </row>
    <row r="5" spans="1:11" ht="15.75" thickBot="1" x14ac:dyDescent="0.3">
      <c r="A5" s="68" t="s">
        <v>70</v>
      </c>
      <c r="B5" s="68" t="s">
        <v>239</v>
      </c>
      <c r="C5" s="68" t="s">
        <v>392</v>
      </c>
      <c r="D5" s="68" t="s">
        <v>269</v>
      </c>
      <c r="E5" s="27" t="s">
        <v>84</v>
      </c>
      <c r="F5" s="64" t="s">
        <v>71</v>
      </c>
      <c r="G5" s="27" t="s">
        <v>288</v>
      </c>
      <c r="I5" s="27" t="str">
        <f>+CONCATENATE('3.ARBOL PROBLEMA Y OBJETIVOS'!N38,Listas!$F$5,'3.ARBOL PROBLEMA Y OBJETIVOS'!O38)</f>
        <v xml:space="preserve">0 </v>
      </c>
      <c r="J5" s="62" t="s">
        <v>112</v>
      </c>
      <c r="K5" s="27" t="str">
        <f>+MID('4.BENEFICIARIOS Y ACCIONES'!E60,1,4)</f>
        <v/>
      </c>
    </row>
    <row r="6" spans="1:11" ht="15.75" thickBot="1" x14ac:dyDescent="0.3">
      <c r="A6" s="68" t="s">
        <v>72</v>
      </c>
      <c r="B6" s="68" t="s">
        <v>240</v>
      </c>
      <c r="C6" s="68" t="s">
        <v>393</v>
      </c>
      <c r="D6" s="68" t="s">
        <v>270</v>
      </c>
      <c r="E6" s="27" t="s">
        <v>86</v>
      </c>
      <c r="G6" s="27" t="s">
        <v>289</v>
      </c>
      <c r="I6" s="27" t="str">
        <f>+CONCATENATE('3.ARBOL PROBLEMA Y OBJETIVOS'!N39,Listas!$F$5,'3.ARBOL PROBLEMA Y OBJETIVOS'!O39)</f>
        <v xml:space="preserve">0 </v>
      </c>
      <c r="J6" s="62" t="s">
        <v>119</v>
      </c>
    </row>
    <row r="7" spans="1:11" ht="15.75" thickBot="1" x14ac:dyDescent="0.3">
      <c r="A7" s="68" t="s">
        <v>74</v>
      </c>
      <c r="B7" s="68" t="s">
        <v>78</v>
      </c>
      <c r="C7" s="68" t="s">
        <v>394</v>
      </c>
      <c r="D7" s="68" t="s">
        <v>271</v>
      </c>
      <c r="E7" s="27" t="s">
        <v>88</v>
      </c>
      <c r="G7" s="27" t="s">
        <v>290</v>
      </c>
      <c r="I7" s="27" t="str">
        <f>+CONCATENATE('3.ARBOL PROBLEMA Y OBJETIVOS'!N40,Listas!$F$5,'3.ARBOL PROBLEMA Y OBJETIVOS'!O40)</f>
        <v xml:space="preserve">0 </v>
      </c>
      <c r="J7" s="62" t="s">
        <v>120</v>
      </c>
      <c r="K7" s="27" t="b">
        <f>ISERR(K3)</f>
        <v>0</v>
      </c>
    </row>
    <row r="8" spans="1:11" ht="15.75" thickBot="1" x14ac:dyDescent="0.3">
      <c r="A8" s="68" t="s">
        <v>75</v>
      </c>
      <c r="B8" s="68" t="s">
        <v>80</v>
      </c>
      <c r="C8" s="68" t="s">
        <v>395</v>
      </c>
      <c r="D8" s="68" t="s">
        <v>272</v>
      </c>
      <c r="E8" s="27" t="s">
        <v>90</v>
      </c>
      <c r="G8" s="27" t="s">
        <v>291</v>
      </c>
      <c r="I8" s="27" t="str">
        <f>+CONCATENATE('3.ARBOL PROBLEMA Y OBJETIVOS'!N41,Listas!$F$5,'3.ARBOL PROBLEMA Y OBJETIVOS'!O41)</f>
        <v xml:space="preserve">0 </v>
      </c>
      <c r="J8" s="62" t="s">
        <v>121</v>
      </c>
      <c r="K8" s="27" t="str">
        <f>+MID(K7,1,5)</f>
        <v>FALSO</v>
      </c>
    </row>
    <row r="9" spans="1:11" ht="15.75" thickBot="1" x14ac:dyDescent="0.3">
      <c r="A9" s="68" t="s">
        <v>76</v>
      </c>
      <c r="B9" s="68" t="s">
        <v>82</v>
      </c>
      <c r="C9" s="68" t="s">
        <v>396</v>
      </c>
      <c r="D9" s="68" t="s">
        <v>273</v>
      </c>
      <c r="E9" s="27" t="s">
        <v>92</v>
      </c>
      <c r="G9" s="27" t="s">
        <v>292</v>
      </c>
      <c r="I9" s="27" t="str">
        <f>+CONCATENATE('3.ARBOL PROBLEMA Y OBJETIVOS'!N42,Listas!$F$5,'3.ARBOL PROBLEMA Y OBJETIVOS'!O42)</f>
        <v xml:space="preserve">0 </v>
      </c>
      <c r="J9" s="62" t="s">
        <v>122</v>
      </c>
    </row>
    <row r="10" spans="1:11" ht="15.75" thickBot="1" x14ac:dyDescent="0.3">
      <c r="A10" s="68" t="s">
        <v>79</v>
      </c>
      <c r="B10" s="68" t="s">
        <v>241</v>
      </c>
      <c r="C10" s="68" t="s">
        <v>397</v>
      </c>
      <c r="D10" s="68" t="s">
        <v>274</v>
      </c>
      <c r="E10" s="27" t="s">
        <v>94</v>
      </c>
      <c r="G10" s="27" t="s">
        <v>293</v>
      </c>
      <c r="I10" s="27" t="str">
        <f>+CONCATENATE('3.ARBOL PROBLEMA Y OBJETIVOS'!N43,Listas!$F$5,'3.ARBOL PROBLEMA Y OBJETIVOS'!O43)</f>
        <v xml:space="preserve">0 </v>
      </c>
      <c r="J10" s="62" t="s">
        <v>123</v>
      </c>
    </row>
    <row r="11" spans="1:11" ht="15.75" thickBot="1" x14ac:dyDescent="0.3">
      <c r="A11" s="68" t="s">
        <v>81</v>
      </c>
      <c r="B11" s="68" t="s">
        <v>248</v>
      </c>
      <c r="C11" s="68" t="s">
        <v>398</v>
      </c>
      <c r="D11" s="68" t="s">
        <v>275</v>
      </c>
      <c r="E11" s="27" t="s">
        <v>96</v>
      </c>
      <c r="G11" s="27" t="s">
        <v>294</v>
      </c>
      <c r="I11" s="27" t="str">
        <f>+CONCATENATE('3.ARBOL PROBLEMA Y OBJETIVOS'!N44,Listas!$F$5,'3.ARBOL PROBLEMA Y OBJETIVOS'!O44)</f>
        <v xml:space="preserve"> </v>
      </c>
      <c r="J11" s="62" t="s">
        <v>124</v>
      </c>
    </row>
    <row r="12" spans="1:11" ht="15.75" thickBot="1" x14ac:dyDescent="0.3">
      <c r="A12" s="68" t="s">
        <v>83</v>
      </c>
      <c r="B12" s="68" t="s">
        <v>242</v>
      </c>
      <c r="C12" s="68" t="s">
        <v>399</v>
      </c>
      <c r="D12" s="68" t="s">
        <v>276</v>
      </c>
      <c r="E12" s="27" t="s">
        <v>101</v>
      </c>
      <c r="G12" s="27" t="s">
        <v>295</v>
      </c>
      <c r="I12" s="27" t="str">
        <f>+CONCATENATE('3.ARBOL PROBLEMA Y OBJETIVOS'!N45,Listas!$F$5,'3.ARBOL PROBLEMA Y OBJETIVOS'!O45)</f>
        <v xml:space="preserve"> </v>
      </c>
      <c r="J12" s="62" t="s">
        <v>125</v>
      </c>
    </row>
    <row r="13" spans="1:11" ht="15.75" thickBot="1" x14ac:dyDescent="0.3">
      <c r="A13" s="68" t="s">
        <v>85</v>
      </c>
      <c r="B13" s="68" t="s">
        <v>108</v>
      </c>
      <c r="C13" s="68" t="s">
        <v>400</v>
      </c>
      <c r="D13" s="68" t="s">
        <v>277</v>
      </c>
      <c r="E13" s="27" t="s">
        <v>103</v>
      </c>
      <c r="G13" s="27" t="s">
        <v>296</v>
      </c>
      <c r="I13" s="27" t="str">
        <f>+CONCATENATE('3.ARBOL PROBLEMA Y OBJETIVOS'!N46,Listas!$F$5,'3.ARBOL PROBLEMA Y OBJETIVOS'!O46)</f>
        <v xml:space="preserve"> </v>
      </c>
      <c r="J13" s="62" t="s">
        <v>126</v>
      </c>
    </row>
    <row r="14" spans="1:11" ht="15.75" thickBot="1" x14ac:dyDescent="0.3">
      <c r="A14" s="68" t="s">
        <v>87</v>
      </c>
      <c r="B14" s="68" t="s">
        <v>110</v>
      </c>
      <c r="C14" s="68" t="s">
        <v>401</v>
      </c>
      <c r="D14" s="68" t="s">
        <v>278</v>
      </c>
      <c r="E14" s="27" t="s">
        <v>104</v>
      </c>
      <c r="G14" s="27" t="s">
        <v>297</v>
      </c>
      <c r="I14" s="27" t="str">
        <f>+CONCATENATE('3.ARBOL PROBLEMA Y OBJETIVOS'!N47,Listas!$F$5,'3.ARBOL PROBLEMA Y OBJETIVOS'!O47)</f>
        <v xml:space="preserve"> </v>
      </c>
      <c r="J14" s="62" t="s">
        <v>127</v>
      </c>
    </row>
    <row r="15" spans="1:11" ht="15.75" thickBot="1" x14ac:dyDescent="0.3">
      <c r="A15" s="68" t="s">
        <v>89</v>
      </c>
      <c r="B15" s="68" t="s">
        <v>243</v>
      </c>
      <c r="C15" s="68" t="s">
        <v>402</v>
      </c>
      <c r="D15" s="68" t="s">
        <v>279</v>
      </c>
      <c r="E15" s="27" t="s">
        <v>106</v>
      </c>
      <c r="G15" s="27" t="s">
        <v>298</v>
      </c>
      <c r="I15" s="27" t="str">
        <f>+CONCATENATE('3.ARBOL PROBLEMA Y OBJETIVOS'!N48,Listas!$F$5,'3.ARBOL PROBLEMA Y OBJETIVOS'!O48)</f>
        <v xml:space="preserve"> </v>
      </c>
      <c r="J15" s="62" t="s">
        <v>129</v>
      </c>
    </row>
    <row r="16" spans="1:11" ht="15.75" thickBot="1" x14ac:dyDescent="0.3">
      <c r="A16" s="68" t="s">
        <v>91</v>
      </c>
      <c r="B16" s="68" t="s">
        <v>244</v>
      </c>
      <c r="C16" s="68" t="s">
        <v>403</v>
      </c>
      <c r="D16" s="68" t="s">
        <v>280</v>
      </c>
      <c r="E16" s="27" t="s">
        <v>107</v>
      </c>
      <c r="G16" s="91" t="s">
        <v>299</v>
      </c>
      <c r="I16" s="27" t="str">
        <f>+CONCATENATE('3.ARBOL PROBLEMA Y OBJETIVOS'!N49,Listas!$F$5,'3.ARBOL PROBLEMA Y OBJETIVOS'!O49)</f>
        <v xml:space="preserve"> </v>
      </c>
      <c r="J16" s="62" t="s">
        <v>144</v>
      </c>
    </row>
    <row r="17" spans="1:10" ht="15.75" thickBot="1" x14ac:dyDescent="0.3">
      <c r="A17" s="68" t="s">
        <v>93</v>
      </c>
      <c r="B17" s="68" t="s">
        <v>245</v>
      </c>
      <c r="C17" s="68" t="s">
        <v>404</v>
      </c>
      <c r="D17" s="68" t="s">
        <v>281</v>
      </c>
      <c r="E17" s="27" t="s">
        <v>109</v>
      </c>
      <c r="G17" s="91" t="s">
        <v>300</v>
      </c>
      <c r="I17" s="27" t="str">
        <f>+CONCATENATE('3.ARBOL PROBLEMA Y OBJETIVOS'!N50,Listas!$F$5,'3.ARBOL PROBLEMA Y OBJETIVOS'!O50)</f>
        <v xml:space="preserve"> </v>
      </c>
      <c r="J17" s="62" t="s">
        <v>146</v>
      </c>
    </row>
    <row r="18" spans="1:10" ht="15.75" thickBot="1" x14ac:dyDescent="0.3">
      <c r="A18" s="68" t="s">
        <v>95</v>
      </c>
      <c r="B18" s="68" t="s">
        <v>246</v>
      </c>
      <c r="C18" s="68" t="s">
        <v>405</v>
      </c>
      <c r="D18" s="68" t="s">
        <v>282</v>
      </c>
      <c r="E18" s="27" t="s">
        <v>111</v>
      </c>
      <c r="G18" s="91" t="s">
        <v>301</v>
      </c>
      <c r="I18" s="27" t="str">
        <f>+CONCATENATE('3.ARBOL PROBLEMA Y OBJETIVOS'!N51,Listas!$F$5,'3.ARBOL PROBLEMA Y OBJETIVOS'!O51)</f>
        <v xml:space="preserve"> </v>
      </c>
      <c r="J18" s="62" t="s">
        <v>148</v>
      </c>
    </row>
    <row r="19" spans="1:10" ht="24.75" thickBot="1" x14ac:dyDescent="0.3">
      <c r="A19" s="68" t="s">
        <v>97</v>
      </c>
      <c r="B19" s="68" t="s">
        <v>117</v>
      </c>
      <c r="C19" s="68" t="s">
        <v>406</v>
      </c>
      <c r="D19" s="68" t="s">
        <v>283</v>
      </c>
      <c r="E19" s="27" t="s">
        <v>113</v>
      </c>
      <c r="G19" s="91" t="s">
        <v>302</v>
      </c>
      <c r="I19" s="27" t="str">
        <f>+CONCATENATE('3.ARBOL PROBLEMA Y OBJETIVOS'!N52,Listas!$F$5,'3.ARBOL PROBLEMA Y OBJETIVOS'!O52)</f>
        <v xml:space="preserve"> </v>
      </c>
      <c r="J19" s="62" t="s">
        <v>150</v>
      </c>
    </row>
    <row r="20" spans="1:10" ht="15.75" thickBot="1" x14ac:dyDescent="0.3">
      <c r="A20" s="68" t="s">
        <v>98</v>
      </c>
      <c r="B20" s="68" t="s">
        <v>118</v>
      </c>
      <c r="C20" s="68" t="s">
        <v>407</v>
      </c>
      <c r="D20" s="68" t="s">
        <v>284</v>
      </c>
      <c r="E20" s="27" t="s">
        <v>114</v>
      </c>
      <c r="G20" s="91" t="s">
        <v>303</v>
      </c>
      <c r="I20" s="27" t="str">
        <f>+CONCATENATE('3.ARBOL PROBLEMA Y OBJETIVOS'!N53,Listas!$F$5,'3.ARBOL PROBLEMA Y OBJETIVOS'!O53)</f>
        <v xml:space="preserve"> </v>
      </c>
      <c r="J20" s="62" t="s">
        <v>152</v>
      </c>
    </row>
    <row r="21" spans="1:10" ht="15.75" customHeight="1" thickBot="1" x14ac:dyDescent="0.3">
      <c r="A21" s="68" t="s">
        <v>99</v>
      </c>
      <c r="B21" s="68" t="s">
        <v>261</v>
      </c>
      <c r="C21" s="68" t="s">
        <v>408</v>
      </c>
      <c r="D21" s="68" t="s">
        <v>115</v>
      </c>
      <c r="E21" s="27" t="s">
        <v>116</v>
      </c>
      <c r="G21" s="91" t="s">
        <v>304</v>
      </c>
      <c r="I21" s="27" t="str">
        <f>+CONCATENATE('3.ARBOL PROBLEMA Y OBJETIVOS'!N54,Listas!$F$5,'3.ARBOL PROBLEMA Y OBJETIVOS'!O54)</f>
        <v xml:space="preserve"> </v>
      </c>
      <c r="J21" s="62" t="s">
        <v>154</v>
      </c>
    </row>
    <row r="22" spans="1:10" ht="15.75" customHeight="1" thickBot="1" x14ac:dyDescent="0.3">
      <c r="A22" s="68" t="s">
        <v>100</v>
      </c>
      <c r="B22" s="68" t="s">
        <v>128</v>
      </c>
      <c r="C22" s="68" t="s">
        <v>409</v>
      </c>
      <c r="G22" s="91" t="s">
        <v>305</v>
      </c>
      <c r="I22" s="27" t="str">
        <f>+CONCATENATE('3.ARBOL PROBLEMA Y OBJETIVOS'!N55,Listas!$F$5,'3.ARBOL PROBLEMA Y OBJETIVOS'!O55)</f>
        <v xml:space="preserve"> </v>
      </c>
      <c r="J22" s="62" t="s">
        <v>156</v>
      </c>
    </row>
    <row r="23" spans="1:10" ht="15.75" customHeight="1" thickBot="1" x14ac:dyDescent="0.3">
      <c r="A23" s="68" t="s">
        <v>102</v>
      </c>
      <c r="B23" s="68" t="s">
        <v>130</v>
      </c>
      <c r="C23" s="68" t="s">
        <v>410</v>
      </c>
      <c r="G23" s="91" t="s">
        <v>306</v>
      </c>
      <c r="I23" s="27" t="str">
        <f>+CONCATENATE('3.ARBOL PROBLEMA Y OBJETIVOS'!N56,Listas!$F$5,'3.ARBOL PROBLEMA Y OBJETIVOS'!O56)</f>
        <v xml:space="preserve"> </v>
      </c>
      <c r="J23" s="62" t="s">
        <v>157</v>
      </c>
    </row>
    <row r="24" spans="1:10" ht="15.75" customHeight="1" thickBot="1" x14ac:dyDescent="0.3">
      <c r="B24" s="68" t="s">
        <v>131</v>
      </c>
      <c r="C24" s="68" t="s">
        <v>411</v>
      </c>
      <c r="G24" s="91" t="s">
        <v>307</v>
      </c>
      <c r="I24" s="27" t="str">
        <f>+CONCATENATE('3.ARBOL PROBLEMA Y OBJETIVOS'!N57,Listas!$F$5,'3.ARBOL PROBLEMA Y OBJETIVOS'!O57)</f>
        <v xml:space="preserve"> </v>
      </c>
      <c r="J24" s="62" t="s">
        <v>159</v>
      </c>
    </row>
    <row r="25" spans="1:10" ht="15.75" customHeight="1" thickBot="1" x14ac:dyDescent="0.3">
      <c r="B25" s="68" t="s">
        <v>132</v>
      </c>
      <c r="C25" s="68" t="s">
        <v>412</v>
      </c>
      <c r="G25" s="27" t="s">
        <v>308</v>
      </c>
      <c r="I25" s="27" t="str">
        <f>+CONCATENATE('3.ARBOL PROBLEMA Y OBJETIVOS'!N58,Listas!$F$5,'3.ARBOL PROBLEMA Y OBJETIVOS'!O58)</f>
        <v xml:space="preserve"> </v>
      </c>
      <c r="J25" s="62" t="s">
        <v>160</v>
      </c>
    </row>
    <row r="26" spans="1:10" ht="15.75" customHeight="1" thickBot="1" x14ac:dyDescent="0.3">
      <c r="B26" s="68" t="s">
        <v>133</v>
      </c>
      <c r="C26" s="68" t="s">
        <v>413</v>
      </c>
      <c r="G26" s="27" t="s">
        <v>309</v>
      </c>
      <c r="I26" s="27" t="str">
        <f>+CONCATENATE('3.ARBOL PROBLEMA Y OBJETIVOS'!N62,Listas!$F$5,'3.ARBOL PROBLEMA Y OBJETIVOS'!O62)</f>
        <v xml:space="preserve"> </v>
      </c>
      <c r="J26" s="62" t="s">
        <v>161</v>
      </c>
    </row>
    <row r="27" spans="1:10" ht="15.75" customHeight="1" thickBot="1" x14ac:dyDescent="0.3">
      <c r="B27" s="68" t="s">
        <v>247</v>
      </c>
      <c r="C27" s="68" t="s">
        <v>414</v>
      </c>
      <c r="G27" s="27" t="s">
        <v>310</v>
      </c>
      <c r="I27" s="27" t="str">
        <f>+CONCATENATE('3.ARBOL PROBLEMA Y OBJETIVOS'!N80,Listas!$F$5,'3.ARBOL PROBLEMA Y OBJETIVOS'!O80)</f>
        <v xml:space="preserve"> </v>
      </c>
      <c r="J27" s="62" t="s">
        <v>162</v>
      </c>
    </row>
    <row r="28" spans="1:10" ht="15.75" customHeight="1" thickBot="1" x14ac:dyDescent="0.3">
      <c r="B28" s="68" t="s">
        <v>134</v>
      </c>
      <c r="C28" s="68" t="s">
        <v>415</v>
      </c>
      <c r="G28" s="27" t="s">
        <v>311</v>
      </c>
      <c r="I28" s="27" t="str">
        <f>+CONCATENATE('3.ARBOL PROBLEMA Y OBJETIVOS'!N81,Listas!$F$5,'3.ARBOL PROBLEMA Y OBJETIVOS'!O81)</f>
        <v xml:space="preserve"> </v>
      </c>
      <c r="J28" s="62" t="s">
        <v>314</v>
      </c>
    </row>
    <row r="29" spans="1:10" ht="15.75" customHeight="1" thickBot="1" x14ac:dyDescent="0.3">
      <c r="B29" s="68" t="s">
        <v>135</v>
      </c>
      <c r="C29" s="68" t="s">
        <v>416</v>
      </c>
      <c r="G29" s="27" t="s">
        <v>312</v>
      </c>
      <c r="I29" s="27" t="str">
        <f>+CONCATENATE('3.ARBOL PROBLEMA Y OBJETIVOS'!N82,Listas!$F$5,'3.ARBOL PROBLEMA Y OBJETIVOS'!O82)</f>
        <v xml:space="preserve"> </v>
      </c>
      <c r="J29" s="62" t="s">
        <v>315</v>
      </c>
    </row>
    <row r="30" spans="1:10" ht="15.75" customHeight="1" thickBot="1" x14ac:dyDescent="0.3">
      <c r="B30" s="68" t="s">
        <v>136</v>
      </c>
      <c r="C30" s="68" t="s">
        <v>417</v>
      </c>
      <c r="G30" s="27" t="s">
        <v>313</v>
      </c>
      <c r="I30" s="27" t="str">
        <f>+CONCATENATE('3.ARBOL PROBLEMA Y OBJETIVOS'!N83,Listas!$F$5,'3.ARBOL PROBLEMA Y OBJETIVOS'!O83)</f>
        <v xml:space="preserve"> </v>
      </c>
      <c r="J30" s="62" t="s">
        <v>163</v>
      </c>
    </row>
    <row r="31" spans="1:10" ht="15.75" customHeight="1" thickBot="1" x14ac:dyDescent="0.3">
      <c r="B31" s="68" t="s">
        <v>137</v>
      </c>
      <c r="C31" s="68" t="s">
        <v>418</v>
      </c>
      <c r="G31" s="27" t="s">
        <v>316</v>
      </c>
      <c r="I31" s="27" t="str">
        <f>+CONCATENATE('3.ARBOL PROBLEMA Y OBJETIVOS'!N84,Listas!$F$5,'3.ARBOL PROBLEMA Y OBJETIVOS'!O84)</f>
        <v xml:space="preserve"> </v>
      </c>
      <c r="J31" s="62" t="s">
        <v>164</v>
      </c>
    </row>
    <row r="32" spans="1:10" ht="15.75" customHeight="1" thickBot="1" x14ac:dyDescent="0.3">
      <c r="B32" s="68" t="s">
        <v>138</v>
      </c>
      <c r="C32" s="68" t="s">
        <v>419</v>
      </c>
      <c r="G32" s="27" t="s">
        <v>317</v>
      </c>
      <c r="I32" s="27" t="str">
        <f>+CONCATENATE('3.ARBOL PROBLEMA Y OBJETIVOS'!N85,Listas!$F$5,'3.ARBOL PROBLEMA Y OBJETIVOS'!O85)</f>
        <v xml:space="preserve"> </v>
      </c>
      <c r="J32" s="62" t="s">
        <v>165</v>
      </c>
    </row>
    <row r="33" spans="2:14" ht="15.75" customHeight="1" thickBot="1" x14ac:dyDescent="0.3">
      <c r="B33" s="68" t="s">
        <v>139</v>
      </c>
      <c r="C33" s="68" t="s">
        <v>420</v>
      </c>
      <c r="G33" s="27" t="s">
        <v>318</v>
      </c>
      <c r="I33" s="27" t="str">
        <f>+CONCATENATE('3.ARBOL PROBLEMA Y OBJETIVOS'!N86,Listas!$F$5,'3.ARBOL PROBLEMA Y OBJETIVOS'!O86)</f>
        <v xml:space="preserve"> </v>
      </c>
      <c r="J33" s="62" t="s">
        <v>166</v>
      </c>
    </row>
    <row r="34" spans="2:14" ht="15.75" customHeight="1" thickBot="1" x14ac:dyDescent="0.3">
      <c r="B34" s="68" t="s">
        <v>140</v>
      </c>
      <c r="C34" s="68" t="s">
        <v>421</v>
      </c>
      <c r="G34" s="27" t="s">
        <v>319</v>
      </c>
      <c r="I34" s="27" t="str">
        <f>+CONCATENATE('3.ARBOL PROBLEMA Y OBJETIVOS'!N87,Listas!$F$5,'3.ARBOL PROBLEMA Y OBJETIVOS'!O87)</f>
        <v xml:space="preserve"> </v>
      </c>
      <c r="J34" s="62" t="s">
        <v>167</v>
      </c>
    </row>
    <row r="35" spans="2:14" ht="15.75" customHeight="1" thickBot="1" x14ac:dyDescent="0.3">
      <c r="B35" s="68" t="s">
        <v>141</v>
      </c>
      <c r="C35" s="68" t="s">
        <v>422</v>
      </c>
      <c r="G35" s="27" t="s">
        <v>320</v>
      </c>
      <c r="I35" s="27" t="str">
        <f>+CONCATENATE('3.ARBOL PROBLEMA Y OBJETIVOS'!N88,Listas!$F$5,'3.ARBOL PROBLEMA Y OBJETIVOS'!O88)</f>
        <v xml:space="preserve"> </v>
      </c>
      <c r="J35" s="62" t="s">
        <v>168</v>
      </c>
    </row>
    <row r="36" spans="2:14" ht="15.75" customHeight="1" thickBot="1" x14ac:dyDescent="0.3">
      <c r="B36" s="68" t="s">
        <v>142</v>
      </c>
      <c r="C36" s="68" t="s">
        <v>423</v>
      </c>
      <c r="G36" s="27" t="s">
        <v>321</v>
      </c>
      <c r="I36" s="27" t="str">
        <f>+CONCATENATE('3.ARBOL PROBLEMA Y OBJETIVOS'!N89,Listas!$F$5,'3.ARBOL PROBLEMA Y OBJETIVOS'!O89)</f>
        <v xml:space="preserve"> </v>
      </c>
      <c r="J36" s="62" t="s">
        <v>169</v>
      </c>
    </row>
    <row r="37" spans="2:14" ht="15.75" customHeight="1" thickBot="1" x14ac:dyDescent="0.3">
      <c r="B37" s="68" t="s">
        <v>143</v>
      </c>
      <c r="C37" s="68" t="s">
        <v>424</v>
      </c>
      <c r="G37" s="27" t="s">
        <v>322</v>
      </c>
      <c r="I37" s="27" t="str">
        <f>+CONCATENATE('3.ARBOL PROBLEMA Y OBJETIVOS'!N103,Listas!$F$5,'3.ARBOL PROBLEMA Y OBJETIVOS'!O103)</f>
        <v xml:space="preserve"> </v>
      </c>
      <c r="J37" s="62" t="s">
        <v>170</v>
      </c>
    </row>
    <row r="38" spans="2:14" ht="15.75" customHeight="1" thickBot="1" x14ac:dyDescent="0.3">
      <c r="B38" s="68" t="s">
        <v>145</v>
      </c>
      <c r="C38" s="68" t="s">
        <v>425</v>
      </c>
      <c r="G38" s="27" t="s">
        <v>323</v>
      </c>
      <c r="I38" s="27" t="str">
        <f>+CONCATENATE('3.ARBOL PROBLEMA Y OBJETIVOS'!N104,Listas!$F$5,'3.ARBOL PROBLEMA Y OBJETIVOS'!O104)</f>
        <v xml:space="preserve"> </v>
      </c>
      <c r="J38" s="62" t="s">
        <v>171</v>
      </c>
    </row>
    <row r="39" spans="2:14" ht="15.75" customHeight="1" thickBot="1" x14ac:dyDescent="0.3">
      <c r="B39" s="68" t="s">
        <v>147</v>
      </c>
      <c r="C39" s="68" t="s">
        <v>426</v>
      </c>
      <c r="G39" s="27" t="s">
        <v>324</v>
      </c>
      <c r="I39" s="27" t="str">
        <f>+CONCATENATE('3.ARBOL PROBLEMA Y OBJETIVOS'!N105,Listas!$F$5,'3.ARBOL PROBLEMA Y OBJETIVOS'!O105)</f>
        <v xml:space="preserve"> </v>
      </c>
      <c r="J39" s="62" t="s">
        <v>172</v>
      </c>
    </row>
    <row r="40" spans="2:14" ht="15.75" customHeight="1" thickBot="1" x14ac:dyDescent="0.3">
      <c r="B40" s="68" t="s">
        <v>149</v>
      </c>
      <c r="C40" s="68" t="s">
        <v>427</v>
      </c>
      <c r="G40" s="27" t="s">
        <v>325</v>
      </c>
      <c r="I40" s="27" t="str">
        <f>+CONCATENATE('3.ARBOL PROBLEMA Y OBJETIVOS'!N106,Listas!$F$5,'3.ARBOL PROBLEMA Y OBJETIVOS'!O106)</f>
        <v xml:space="preserve"> </v>
      </c>
      <c r="J40" s="62" t="s">
        <v>173</v>
      </c>
    </row>
    <row r="41" spans="2:14" ht="15.75" customHeight="1" thickBot="1" x14ac:dyDescent="0.3">
      <c r="B41" s="68" t="s">
        <v>151</v>
      </c>
      <c r="C41" s="68" t="s">
        <v>428</v>
      </c>
      <c r="G41" s="27" t="s">
        <v>326</v>
      </c>
      <c r="I41" s="27" t="str">
        <f>+CONCATENATE('3.ARBOL PROBLEMA Y OBJETIVOS'!N107,Listas!$F$5,'3.ARBOL PROBLEMA Y OBJETIVOS'!O107)</f>
        <v xml:space="preserve"> </v>
      </c>
      <c r="J41" s="62" t="s">
        <v>174</v>
      </c>
    </row>
    <row r="42" spans="2:14" ht="15.75" customHeight="1" thickBot="1" x14ac:dyDescent="0.3">
      <c r="B42" s="68" t="s">
        <v>153</v>
      </c>
      <c r="C42" s="68" t="s">
        <v>429</v>
      </c>
      <c r="G42" s="27" t="s">
        <v>327</v>
      </c>
      <c r="I42" s="27" t="str">
        <f>+CONCATENATE('3.ARBOL PROBLEMA Y OBJETIVOS'!N108,Listas!$F$5,'3.ARBOL PROBLEMA Y OBJETIVOS'!O108)</f>
        <v xml:space="preserve"> </v>
      </c>
      <c r="J42" s="62" t="s">
        <v>175</v>
      </c>
    </row>
    <row r="43" spans="2:14" ht="15.75" customHeight="1" thickBot="1" x14ac:dyDescent="0.3">
      <c r="B43" s="68" t="s">
        <v>155</v>
      </c>
      <c r="C43" s="68" t="s">
        <v>430</v>
      </c>
      <c r="G43" s="27" t="s">
        <v>328</v>
      </c>
      <c r="I43" s="27" t="str">
        <f>+CONCATENATE('3.ARBOL PROBLEMA Y OBJETIVOS'!N109,Listas!$F$5,'3.ARBOL PROBLEMA Y OBJETIVOS'!O109)</f>
        <v xml:space="preserve"> </v>
      </c>
      <c r="J43" s="62" t="s">
        <v>176</v>
      </c>
    </row>
    <row r="44" spans="2:14" ht="15.75" customHeight="1" thickBot="1" x14ac:dyDescent="0.3">
      <c r="B44" s="68" t="s">
        <v>158</v>
      </c>
      <c r="C44" s="68" t="s">
        <v>431</v>
      </c>
      <c r="G44" s="27" t="s">
        <v>329</v>
      </c>
      <c r="I44" s="27" t="str">
        <f>+CONCATENATE('3.ARBOL PROBLEMA Y OBJETIVOS'!N110,Listas!$F$5,'3.ARBOL PROBLEMA Y OBJETIVOS'!O110)</f>
        <v xml:space="preserve"> </v>
      </c>
      <c r="J44" s="62" t="s">
        <v>177</v>
      </c>
    </row>
    <row r="45" spans="2:14" ht="15.75" customHeight="1" thickBot="1" x14ac:dyDescent="0.3">
      <c r="C45" s="68" t="s">
        <v>432</v>
      </c>
      <c r="G45" s="27" t="s">
        <v>330</v>
      </c>
      <c r="I45" s="27" t="str">
        <f>+CONCATENATE('3.ARBOL PROBLEMA Y OBJETIVOS'!N111,Listas!$F$5,'3.ARBOL PROBLEMA Y OBJETIVOS'!O111)</f>
        <v xml:space="preserve"> </v>
      </c>
      <c r="J45" s="66" t="s">
        <v>178</v>
      </c>
      <c r="N45" s="63"/>
    </row>
    <row r="46" spans="2:14" ht="15.75" customHeight="1" thickBot="1" x14ac:dyDescent="0.3">
      <c r="C46" s="68" t="s">
        <v>433</v>
      </c>
      <c r="G46" s="27" t="s">
        <v>331</v>
      </c>
      <c r="I46" s="27" t="str">
        <f>+CONCATENATE('3.ARBOL PROBLEMA Y OBJETIVOS'!N114,Listas!$F$5,'3.ARBOL PROBLEMA Y OBJETIVOS'!O114)</f>
        <v xml:space="preserve"> </v>
      </c>
      <c r="J46" s="66" t="s">
        <v>179</v>
      </c>
      <c r="N46" s="63"/>
    </row>
    <row r="47" spans="2:14" ht="15.75" customHeight="1" thickBot="1" x14ac:dyDescent="0.3">
      <c r="C47" s="68" t="s">
        <v>434</v>
      </c>
      <c r="G47" s="27" t="s">
        <v>332</v>
      </c>
      <c r="I47" s="27" t="str">
        <f>+CONCATENATE('3.ARBOL PROBLEMA Y OBJETIVOS'!N115,Listas!$F$5,'3.ARBOL PROBLEMA Y OBJETIVOS'!O115)</f>
        <v xml:space="preserve"> </v>
      </c>
      <c r="J47" s="66" t="s">
        <v>180</v>
      </c>
      <c r="N47" s="63"/>
    </row>
    <row r="48" spans="2:14" ht="15.75" customHeight="1" thickBot="1" x14ac:dyDescent="0.3">
      <c r="C48" s="68" t="s">
        <v>435</v>
      </c>
      <c r="G48" s="27" t="s">
        <v>333</v>
      </c>
      <c r="I48" s="27" t="str">
        <f>+CONCATENATE('3.ARBOL PROBLEMA Y OBJETIVOS'!N116,Listas!$F$5,'3.ARBOL PROBLEMA Y OBJETIVOS'!O116)</f>
        <v xml:space="preserve"> </v>
      </c>
      <c r="J48" s="66" t="s">
        <v>181</v>
      </c>
      <c r="N48" s="63"/>
    </row>
    <row r="49" spans="3:14" ht="15.75" customHeight="1" thickBot="1" x14ac:dyDescent="0.3">
      <c r="C49" s="68" t="s">
        <v>436</v>
      </c>
      <c r="G49" s="27" t="s">
        <v>334</v>
      </c>
      <c r="I49" s="27" t="str">
        <f>+CONCATENATE('3.ARBOL PROBLEMA Y OBJETIVOS'!N117,Listas!$F$5,'3.ARBOL PROBLEMA Y OBJETIVOS'!O117)</f>
        <v xml:space="preserve"> </v>
      </c>
      <c r="J49" s="66" t="s">
        <v>182</v>
      </c>
      <c r="N49" s="63"/>
    </row>
    <row r="50" spans="3:14" ht="15.75" customHeight="1" thickBot="1" x14ac:dyDescent="0.3">
      <c r="C50" s="68" t="s">
        <v>437</v>
      </c>
      <c r="G50" s="27" t="s">
        <v>335</v>
      </c>
      <c r="H50" s="90"/>
      <c r="I50" s="27"/>
      <c r="J50" s="66" t="s">
        <v>183</v>
      </c>
      <c r="N50" s="63"/>
    </row>
    <row r="51" spans="3:14" ht="15.75" customHeight="1" thickBot="1" x14ac:dyDescent="0.3">
      <c r="C51" s="68" t="s">
        <v>438</v>
      </c>
      <c r="G51" s="27" t="s">
        <v>336</v>
      </c>
      <c r="I51" s="27" t="str">
        <f>+CONCATENATE('3.ARBOL PROBLEMA Y OBJETIVOS'!N118,Listas!$F$5,'3.ARBOL PROBLEMA Y OBJETIVOS'!O118)</f>
        <v xml:space="preserve"> </v>
      </c>
      <c r="J51" s="66" t="s">
        <v>184</v>
      </c>
      <c r="N51" s="63"/>
    </row>
    <row r="52" spans="3:14" ht="15.75" customHeight="1" thickBot="1" x14ac:dyDescent="0.3">
      <c r="C52" s="68" t="s">
        <v>439</v>
      </c>
      <c r="G52" s="27" t="s">
        <v>337</v>
      </c>
      <c r="I52" s="27" t="str">
        <f>+CONCATENATE('3.ARBOL PROBLEMA Y OBJETIVOS'!N119,Listas!$F$5,'3.ARBOL PROBLEMA Y OBJETIVOS'!O119)</f>
        <v xml:space="preserve"> </v>
      </c>
      <c r="J52" s="66" t="s">
        <v>185</v>
      </c>
      <c r="N52" s="63"/>
    </row>
    <row r="53" spans="3:14" ht="15.75" customHeight="1" thickBot="1" x14ac:dyDescent="0.3">
      <c r="C53" s="68" t="s">
        <v>440</v>
      </c>
      <c r="G53" s="27" t="s">
        <v>338</v>
      </c>
      <c r="I53" s="27" t="str">
        <f>+CONCATENATE('3.ARBOL PROBLEMA Y OBJETIVOS'!N120,Listas!$F$5,'3.ARBOL PROBLEMA Y OBJETIVOS'!O120)</f>
        <v xml:space="preserve"> </v>
      </c>
      <c r="J53" s="66" t="s">
        <v>186</v>
      </c>
      <c r="N53" s="63"/>
    </row>
    <row r="54" spans="3:14" ht="15.75" customHeight="1" thickBot="1" x14ac:dyDescent="0.3">
      <c r="C54" s="68" t="s">
        <v>441</v>
      </c>
      <c r="G54" s="27" t="s">
        <v>339</v>
      </c>
      <c r="I54" s="27" t="str">
        <f>+CONCATENATE('3.ARBOL PROBLEMA Y OBJETIVOS'!N121,Listas!$F$5,'3.ARBOL PROBLEMA Y OBJETIVOS'!O121)</f>
        <v xml:space="preserve"> </v>
      </c>
      <c r="J54" s="66" t="s">
        <v>187</v>
      </c>
      <c r="N54" s="63"/>
    </row>
    <row r="55" spans="3:14" ht="15.75" customHeight="1" thickBot="1" x14ac:dyDescent="0.3">
      <c r="C55" s="68" t="s">
        <v>442</v>
      </c>
      <c r="G55" s="27" t="s">
        <v>340</v>
      </c>
      <c r="I55" s="27" t="str">
        <f>+CONCATENATE('3.ARBOL PROBLEMA Y OBJETIVOS'!N122,Listas!$F$5,'3.ARBOL PROBLEMA Y OBJETIVOS'!O122)</f>
        <v xml:space="preserve"> </v>
      </c>
      <c r="J55" s="66" t="s">
        <v>188</v>
      </c>
      <c r="N55" s="63"/>
    </row>
    <row r="56" spans="3:14" ht="15.75" customHeight="1" thickBot="1" x14ac:dyDescent="0.3">
      <c r="C56" s="68" t="s">
        <v>443</v>
      </c>
      <c r="G56" s="27" t="s">
        <v>341</v>
      </c>
      <c r="I56" s="27" t="str">
        <f>+CONCATENATE('3.ARBOL PROBLEMA Y OBJETIVOS'!N123,Listas!$F$5,'3.ARBOL PROBLEMA Y OBJETIVOS'!O123)</f>
        <v xml:space="preserve"> </v>
      </c>
      <c r="J56" s="62" t="s">
        <v>189</v>
      </c>
      <c r="N56" s="63"/>
    </row>
    <row r="57" spans="3:14" ht="15.75" customHeight="1" thickBot="1" x14ac:dyDescent="0.3">
      <c r="C57" s="68" t="s">
        <v>444</v>
      </c>
      <c r="G57" s="27" t="s">
        <v>342</v>
      </c>
      <c r="I57" s="27" t="str">
        <f>+CONCATENATE('3.ARBOL PROBLEMA Y OBJETIVOS'!N124,Listas!$F$5,'3.ARBOL PROBLEMA Y OBJETIVOS'!O124)</f>
        <v xml:space="preserve"> </v>
      </c>
      <c r="J57" s="62" t="s">
        <v>190</v>
      </c>
      <c r="N57" s="63"/>
    </row>
    <row r="58" spans="3:14" ht="15.75" customHeight="1" thickBot="1" x14ac:dyDescent="0.3">
      <c r="C58" s="68" t="s">
        <v>445</v>
      </c>
      <c r="G58" s="27" t="s">
        <v>343</v>
      </c>
      <c r="I58" s="27" t="str">
        <f>+CONCATENATE('3.ARBOL PROBLEMA Y OBJETIVOS'!N125,Listas!$F$5,'3.ARBOL PROBLEMA Y OBJETIVOS'!O125)</f>
        <v xml:space="preserve"> </v>
      </c>
      <c r="J58" s="62" t="s">
        <v>191</v>
      </c>
      <c r="N58" s="63"/>
    </row>
    <row r="59" spans="3:14" ht="15.75" customHeight="1" thickBot="1" x14ac:dyDescent="0.3">
      <c r="C59" s="68" t="s">
        <v>446</v>
      </c>
      <c r="G59" s="27" t="s">
        <v>344</v>
      </c>
      <c r="I59" s="27" t="str">
        <f>+CONCATENATE('3.ARBOL PROBLEMA Y OBJETIVOS'!N126,Listas!$F$5,'3.ARBOL PROBLEMA Y OBJETIVOS'!O126)</f>
        <v xml:space="preserve"> </v>
      </c>
      <c r="J59" s="62" t="s">
        <v>192</v>
      </c>
      <c r="N59" s="63"/>
    </row>
    <row r="60" spans="3:14" ht="15.75" customHeight="1" thickBot="1" x14ac:dyDescent="0.3">
      <c r="C60" s="68" t="s">
        <v>447</v>
      </c>
      <c r="G60" s="27" t="s">
        <v>345</v>
      </c>
      <c r="I60" s="27" t="str">
        <f>+CONCATENATE('3.ARBOL PROBLEMA Y OBJETIVOS'!N127,Listas!$F$5,'3.ARBOL PROBLEMA Y OBJETIVOS'!O127)</f>
        <v xml:space="preserve"> </v>
      </c>
      <c r="J60" s="62" t="s">
        <v>193</v>
      </c>
      <c r="N60" s="63"/>
    </row>
    <row r="61" spans="3:14" ht="15.75" customHeight="1" thickBot="1" x14ac:dyDescent="0.3">
      <c r="C61" s="68" t="s">
        <v>448</v>
      </c>
      <c r="G61" s="27" t="s">
        <v>346</v>
      </c>
      <c r="I61" s="27" t="str">
        <f>+CONCATENATE('3.ARBOL PROBLEMA Y OBJETIVOS'!N128,Listas!$F$5,'3.ARBOL PROBLEMA Y OBJETIVOS'!O128)</f>
        <v xml:space="preserve"> </v>
      </c>
      <c r="J61" s="62" t="s">
        <v>194</v>
      </c>
      <c r="N61" s="63"/>
    </row>
    <row r="62" spans="3:14" ht="15.75" customHeight="1" thickBot="1" x14ac:dyDescent="0.3">
      <c r="C62" s="68" t="s">
        <v>449</v>
      </c>
      <c r="G62" s="27" t="s">
        <v>347</v>
      </c>
      <c r="I62" s="27" t="str">
        <f>+CONCATENATE('3.ARBOL PROBLEMA Y OBJETIVOS'!N129,Listas!$F$5,'3.ARBOL PROBLEMA Y OBJETIVOS'!O129)</f>
        <v xml:space="preserve"> </v>
      </c>
      <c r="J62" s="62" t="s">
        <v>195</v>
      </c>
      <c r="N62" s="63"/>
    </row>
    <row r="63" spans="3:14" ht="15.75" customHeight="1" thickBot="1" x14ac:dyDescent="0.3">
      <c r="C63" s="68" t="s">
        <v>450</v>
      </c>
      <c r="G63" s="27" t="s">
        <v>348</v>
      </c>
      <c r="I63" s="27" t="str">
        <f>+CONCATENATE('3.ARBOL PROBLEMA Y OBJETIVOS'!N130,Listas!$F$5,'3.ARBOL PROBLEMA Y OBJETIVOS'!O130)</f>
        <v xml:space="preserve"> </v>
      </c>
      <c r="J63" s="62" t="s">
        <v>196</v>
      </c>
      <c r="N63" s="63"/>
    </row>
    <row r="64" spans="3:14" ht="15.75" customHeight="1" thickBot="1" x14ac:dyDescent="0.3">
      <c r="C64" s="68" t="s">
        <v>451</v>
      </c>
      <c r="G64" s="27" t="s">
        <v>349</v>
      </c>
      <c r="I64" s="27" t="str">
        <f>+CONCATENATE('3.ARBOL PROBLEMA Y OBJETIVOS'!N131,Listas!$F$5,'3.ARBOL PROBLEMA Y OBJETIVOS'!O131)</f>
        <v xml:space="preserve"> </v>
      </c>
      <c r="J64" s="62" t="s">
        <v>197</v>
      </c>
      <c r="N64" s="63"/>
    </row>
    <row r="65" spans="3:14" ht="15.75" customHeight="1" thickBot="1" x14ac:dyDescent="0.3">
      <c r="C65" s="68" t="s">
        <v>452</v>
      </c>
      <c r="G65" s="27" t="s">
        <v>350</v>
      </c>
      <c r="I65" s="27" t="str">
        <f>+CONCATENATE('3.ARBOL PROBLEMA Y OBJETIVOS'!N132,Listas!$F$5,'3.ARBOL PROBLEMA Y OBJETIVOS'!O132)</f>
        <v xml:space="preserve"> </v>
      </c>
      <c r="J65" s="62" t="s">
        <v>198</v>
      </c>
      <c r="N65" s="63"/>
    </row>
    <row r="66" spans="3:14" ht="15.75" customHeight="1" thickBot="1" x14ac:dyDescent="0.3">
      <c r="C66" s="68" t="s">
        <v>453</v>
      </c>
      <c r="G66" s="27" t="s">
        <v>351</v>
      </c>
      <c r="I66" s="27" t="str">
        <f>+CONCATENATE('3.ARBOL PROBLEMA Y OBJETIVOS'!N133,Listas!$F$5,'3.ARBOL PROBLEMA Y OBJETIVOS'!O133)</f>
        <v xml:space="preserve"> </v>
      </c>
      <c r="J66" s="62" t="s">
        <v>199</v>
      </c>
      <c r="N66" s="63"/>
    </row>
    <row r="67" spans="3:14" ht="15.75" customHeight="1" thickBot="1" x14ac:dyDescent="0.3">
      <c r="C67" s="68" t="s">
        <v>454</v>
      </c>
      <c r="G67" s="27" t="s">
        <v>352</v>
      </c>
      <c r="I67" s="27" t="str">
        <f>+CONCATENATE('3.ARBOL PROBLEMA Y OBJETIVOS'!N134,Listas!$F$5,'3.ARBOL PROBLEMA Y OBJETIVOS'!O134)</f>
        <v xml:space="preserve"> </v>
      </c>
      <c r="J67" s="62" t="s">
        <v>200</v>
      </c>
      <c r="N67" s="63"/>
    </row>
    <row r="68" spans="3:14" ht="15.75" customHeight="1" thickBot="1" x14ac:dyDescent="0.3">
      <c r="C68" s="68" t="s">
        <v>455</v>
      </c>
      <c r="G68" s="27" t="s">
        <v>353</v>
      </c>
      <c r="I68" s="27" t="str">
        <f>+CONCATENATE('3.ARBOL PROBLEMA Y OBJETIVOS'!N135,Listas!$F$5,'3.ARBOL PROBLEMA Y OBJETIVOS'!O135)</f>
        <v xml:space="preserve"> </v>
      </c>
      <c r="J68" s="62" t="s">
        <v>201</v>
      </c>
      <c r="N68" s="63"/>
    </row>
    <row r="69" spans="3:14" ht="15.75" customHeight="1" thickBot="1" x14ac:dyDescent="0.3">
      <c r="C69" s="68" t="s">
        <v>456</v>
      </c>
      <c r="G69" s="27" t="s">
        <v>354</v>
      </c>
      <c r="I69" s="27" t="str">
        <f>+CONCATENATE('3.ARBOL PROBLEMA Y OBJETIVOS'!N136,Listas!$F$5,'3.ARBOL PROBLEMA Y OBJETIVOS'!O136)</f>
        <v xml:space="preserve"> </v>
      </c>
      <c r="J69" s="62" t="s">
        <v>202</v>
      </c>
      <c r="N69" s="63"/>
    </row>
    <row r="70" spans="3:14" ht="15.75" customHeight="1" thickBot="1" x14ac:dyDescent="0.3">
      <c r="C70" s="68" t="s">
        <v>457</v>
      </c>
      <c r="G70" s="27" t="s">
        <v>355</v>
      </c>
      <c r="I70" s="27" t="str">
        <f>+CONCATENATE('3.ARBOL PROBLEMA Y OBJETIVOS'!N137,Listas!$F$5,'3.ARBOL PROBLEMA Y OBJETIVOS'!O137)</f>
        <v xml:space="preserve"> </v>
      </c>
      <c r="J70" s="62" t="s">
        <v>203</v>
      </c>
      <c r="N70" s="63"/>
    </row>
    <row r="71" spans="3:14" ht="15.75" customHeight="1" thickBot="1" x14ac:dyDescent="0.3">
      <c r="C71" s="68" t="s">
        <v>458</v>
      </c>
      <c r="G71" s="27" t="s">
        <v>356</v>
      </c>
      <c r="I71" s="27" t="str">
        <f>+CONCATENATE('3.ARBOL PROBLEMA Y OBJETIVOS'!N138,Listas!$F$5,'3.ARBOL PROBLEMA Y OBJETIVOS'!O138)</f>
        <v xml:space="preserve"> </v>
      </c>
      <c r="J71" s="62" t="s">
        <v>204</v>
      </c>
      <c r="N71" s="63"/>
    </row>
    <row r="72" spans="3:14" ht="15.75" customHeight="1" thickBot="1" x14ac:dyDescent="0.3">
      <c r="C72" s="68" t="s">
        <v>459</v>
      </c>
      <c r="G72" s="27" t="s">
        <v>357</v>
      </c>
      <c r="I72" s="27" t="str">
        <f>+CONCATENATE('3.ARBOL PROBLEMA Y OBJETIVOS'!N139,Listas!$F$5,'3.ARBOL PROBLEMA Y OBJETIVOS'!O139)</f>
        <v xml:space="preserve"> </v>
      </c>
      <c r="J72" s="62" t="s">
        <v>205</v>
      </c>
      <c r="N72" s="63"/>
    </row>
    <row r="73" spans="3:14" ht="15.75" customHeight="1" thickBot="1" x14ac:dyDescent="0.3">
      <c r="C73" s="68" t="s">
        <v>460</v>
      </c>
      <c r="G73" s="27" t="s">
        <v>358</v>
      </c>
      <c r="I73" s="27" t="str">
        <f>+CONCATENATE('3.ARBOL PROBLEMA Y OBJETIVOS'!N140,Listas!$F$5,'3.ARBOL PROBLEMA Y OBJETIVOS'!O140)</f>
        <v xml:space="preserve"> </v>
      </c>
      <c r="J73" s="62" t="s">
        <v>206</v>
      </c>
      <c r="N73" s="63"/>
    </row>
    <row r="74" spans="3:14" ht="15.75" customHeight="1" thickBot="1" x14ac:dyDescent="0.3">
      <c r="C74" s="68" t="s">
        <v>461</v>
      </c>
      <c r="G74" s="27" t="s">
        <v>359</v>
      </c>
      <c r="I74" s="27" t="str">
        <f>+CONCATENATE('3.ARBOL PROBLEMA Y OBJETIVOS'!N141,Listas!$F$5,'3.ARBOL PROBLEMA Y OBJETIVOS'!O141)</f>
        <v xml:space="preserve"> </v>
      </c>
      <c r="J74" s="62" t="s">
        <v>207</v>
      </c>
      <c r="N74" s="63"/>
    </row>
    <row r="75" spans="3:14" ht="15.75" customHeight="1" thickBot="1" x14ac:dyDescent="0.3">
      <c r="C75" s="68" t="s">
        <v>462</v>
      </c>
      <c r="G75" s="27" t="s">
        <v>360</v>
      </c>
      <c r="I75" s="27" t="str">
        <f>+CONCATENATE('3.ARBOL PROBLEMA Y OBJETIVOS'!N142,Listas!$F$5,'3.ARBOL PROBLEMA Y OBJETIVOS'!O142)</f>
        <v xml:space="preserve"> </v>
      </c>
      <c r="J75" s="62" t="s">
        <v>209</v>
      </c>
      <c r="N75" s="63"/>
    </row>
    <row r="76" spans="3:14" ht="15.75" customHeight="1" thickBot="1" x14ac:dyDescent="0.3">
      <c r="C76" s="68" t="s">
        <v>463</v>
      </c>
      <c r="G76" s="27" t="s">
        <v>361</v>
      </c>
      <c r="I76" s="27" t="str">
        <f>+CONCATENATE('3.ARBOL PROBLEMA Y OBJETIVOS'!N143,Listas!$F$5,'3.ARBOL PROBLEMA Y OBJETIVOS'!O143)</f>
        <v xml:space="preserve"> </v>
      </c>
      <c r="J76" s="62" t="s">
        <v>210</v>
      </c>
      <c r="N76" s="63"/>
    </row>
    <row r="77" spans="3:14" ht="15.75" customHeight="1" thickBot="1" x14ac:dyDescent="0.3">
      <c r="C77" s="68" t="s">
        <v>464</v>
      </c>
      <c r="G77" s="27" t="s">
        <v>362</v>
      </c>
      <c r="I77" s="27" t="str">
        <f>+CONCATENATE('3.ARBOL PROBLEMA Y OBJETIVOS'!N144,Listas!$F$5,'3.ARBOL PROBLEMA Y OBJETIVOS'!O144)</f>
        <v xml:space="preserve"> </v>
      </c>
      <c r="J77" s="62" t="s">
        <v>211</v>
      </c>
      <c r="N77" s="65"/>
    </row>
    <row r="78" spans="3:14" ht="15.75" customHeight="1" thickBot="1" x14ac:dyDescent="0.3">
      <c r="C78" s="68" t="s">
        <v>465</v>
      </c>
      <c r="G78" s="27" t="s">
        <v>363</v>
      </c>
      <c r="I78" s="27" t="str">
        <f>+CONCATENATE('3.ARBOL PROBLEMA Y OBJETIVOS'!N145,Listas!$F$5,'3.ARBOL PROBLEMA Y OBJETIVOS'!O145)</f>
        <v xml:space="preserve"> </v>
      </c>
      <c r="J78" s="62" t="s">
        <v>212</v>
      </c>
      <c r="N78" s="65"/>
    </row>
    <row r="79" spans="3:14" ht="15.75" customHeight="1" thickBot="1" x14ac:dyDescent="0.3">
      <c r="C79" s="68" t="s">
        <v>466</v>
      </c>
      <c r="G79" s="27" t="s">
        <v>364</v>
      </c>
      <c r="I79" s="27" t="str">
        <f>+CONCATENATE('3.ARBOL PROBLEMA Y OBJETIVOS'!N146,Listas!$F$5,'3.ARBOL PROBLEMA Y OBJETIVOS'!O146)</f>
        <v xml:space="preserve"> </v>
      </c>
      <c r="J79" s="62" t="s">
        <v>213</v>
      </c>
      <c r="N79" s="65"/>
    </row>
    <row r="80" spans="3:14" ht="15.75" customHeight="1" thickBot="1" x14ac:dyDescent="0.3">
      <c r="C80" s="68" t="s">
        <v>467</v>
      </c>
      <c r="G80" s="27" t="s">
        <v>365</v>
      </c>
      <c r="I80" s="27" t="str">
        <f>+CONCATENATE('3.ARBOL PROBLEMA Y OBJETIVOS'!N147,Listas!$F$5,'3.ARBOL PROBLEMA Y OBJETIVOS'!O147)</f>
        <v xml:space="preserve"> </v>
      </c>
      <c r="J80" s="62" t="s">
        <v>214</v>
      </c>
      <c r="N80" s="65"/>
    </row>
    <row r="81" spans="3:14" ht="15.75" customHeight="1" thickBot="1" x14ac:dyDescent="0.3">
      <c r="C81" s="68" t="s">
        <v>468</v>
      </c>
      <c r="G81" s="27" t="s">
        <v>366</v>
      </c>
      <c r="I81" s="27" t="str">
        <f>+CONCATENATE('3.ARBOL PROBLEMA Y OBJETIVOS'!N148,Listas!$F$5,'3.ARBOL PROBLEMA Y OBJETIVOS'!O148)</f>
        <v xml:space="preserve"> </v>
      </c>
      <c r="J81" s="62" t="s">
        <v>215</v>
      </c>
      <c r="N81" s="65"/>
    </row>
    <row r="82" spans="3:14" ht="15.75" customHeight="1" thickBot="1" x14ac:dyDescent="0.3">
      <c r="C82" s="68" t="s">
        <v>469</v>
      </c>
      <c r="G82" s="27" t="s">
        <v>367</v>
      </c>
      <c r="I82" s="27" t="str">
        <f>+CONCATENATE('3.ARBOL PROBLEMA Y OBJETIVOS'!N156,Listas!$F$5,'3.ARBOL PROBLEMA Y OBJETIVOS'!O156)</f>
        <v xml:space="preserve"> </v>
      </c>
      <c r="J82" s="62" t="s">
        <v>216</v>
      </c>
      <c r="N82" s="65"/>
    </row>
    <row r="83" spans="3:14" ht="15.75" customHeight="1" thickBot="1" x14ac:dyDescent="0.3">
      <c r="C83" s="68" t="s">
        <v>470</v>
      </c>
      <c r="G83" s="27" t="s">
        <v>368</v>
      </c>
      <c r="I83" s="27" t="str">
        <f>+CONCATENATE('3.ARBOL PROBLEMA Y OBJETIVOS'!N157,Listas!$F$5,'3.ARBOL PROBLEMA Y OBJETIVOS'!O157)</f>
        <v xml:space="preserve"> </v>
      </c>
      <c r="J83" s="62" t="s">
        <v>217</v>
      </c>
      <c r="N83" s="65"/>
    </row>
    <row r="84" spans="3:14" ht="15.75" customHeight="1" thickBot="1" x14ac:dyDescent="0.3">
      <c r="C84" s="68" t="s">
        <v>471</v>
      </c>
      <c r="G84" s="27" t="s">
        <v>369</v>
      </c>
      <c r="I84" s="27" t="str">
        <f>+CONCATENATE('3.ARBOL PROBLEMA Y OBJETIVOS'!N158,Listas!$F$5,'3.ARBOL PROBLEMA Y OBJETIVOS'!O158)</f>
        <v xml:space="preserve"> </v>
      </c>
      <c r="J84" s="62" t="s">
        <v>218</v>
      </c>
      <c r="N84" s="65"/>
    </row>
    <row r="85" spans="3:14" ht="15.75" customHeight="1" thickBot="1" x14ac:dyDescent="0.3">
      <c r="C85" s="68" t="s">
        <v>472</v>
      </c>
      <c r="G85" s="27" t="s">
        <v>370</v>
      </c>
      <c r="I85" s="27" t="str">
        <f>+CONCATENATE('3.ARBOL PROBLEMA Y OBJETIVOS'!N159,Listas!$F$5,'3.ARBOL PROBLEMA Y OBJETIVOS'!O159)</f>
        <v xml:space="preserve"> </v>
      </c>
      <c r="J85" s="62" t="s">
        <v>219</v>
      </c>
      <c r="N85" s="65"/>
    </row>
    <row r="86" spans="3:14" ht="15.75" customHeight="1" thickBot="1" x14ac:dyDescent="0.3">
      <c r="C86" s="68" t="s">
        <v>473</v>
      </c>
      <c r="G86" s="27" t="s">
        <v>371</v>
      </c>
      <c r="I86" s="27" t="str">
        <f>+CONCATENATE('3.ARBOL PROBLEMA Y OBJETIVOS'!N160,Listas!$F$5,'3.ARBOL PROBLEMA Y OBJETIVOS'!O160)</f>
        <v xml:space="preserve"> </v>
      </c>
      <c r="J86" s="62" t="s">
        <v>220</v>
      </c>
      <c r="N86" s="65"/>
    </row>
    <row r="87" spans="3:14" ht="15.75" customHeight="1" thickBot="1" x14ac:dyDescent="0.3">
      <c r="C87" s="68" t="s">
        <v>474</v>
      </c>
      <c r="G87" s="27" t="s">
        <v>372</v>
      </c>
      <c r="I87" s="27" t="str">
        <f>+CONCATENATE('3.ARBOL PROBLEMA Y OBJETIVOS'!N161,Listas!$F$5,'3.ARBOL PROBLEMA Y OBJETIVOS'!O161)</f>
        <v xml:space="preserve"> </v>
      </c>
      <c r="J87" s="62" t="s">
        <v>221</v>
      </c>
      <c r="N87" s="65"/>
    </row>
    <row r="88" spans="3:14" ht="15.75" customHeight="1" thickBot="1" x14ac:dyDescent="0.3">
      <c r="C88" s="68" t="s">
        <v>475</v>
      </c>
      <c r="G88" s="27" t="s">
        <v>373</v>
      </c>
      <c r="I88" s="27" t="str">
        <f>+CONCATENATE('3.ARBOL PROBLEMA Y OBJETIVOS'!N162,Listas!$F$5,'3.ARBOL PROBLEMA Y OBJETIVOS'!O162)</f>
        <v xml:space="preserve"> </v>
      </c>
      <c r="J88" s="62" t="s">
        <v>222</v>
      </c>
      <c r="N88" s="65"/>
    </row>
    <row r="89" spans="3:14" ht="15.75" customHeight="1" thickBot="1" x14ac:dyDescent="0.3">
      <c r="C89" s="68" t="s">
        <v>476</v>
      </c>
      <c r="G89" s="27" t="s">
        <v>374</v>
      </c>
      <c r="I89" s="27" t="str">
        <f>+CONCATENATE('3.ARBOL PROBLEMA Y OBJETIVOS'!N163,Listas!$F$5,'3.ARBOL PROBLEMA Y OBJETIVOS'!O163)</f>
        <v xml:space="preserve"> </v>
      </c>
      <c r="J89" s="62" t="s">
        <v>223</v>
      </c>
      <c r="N89" s="65"/>
    </row>
    <row r="90" spans="3:14" ht="15.75" customHeight="1" thickBot="1" x14ac:dyDescent="0.3">
      <c r="C90" s="68" t="s">
        <v>477</v>
      </c>
      <c r="G90" s="27" t="s">
        <v>375</v>
      </c>
      <c r="I90" s="27" t="str">
        <f>+CONCATENATE('3.ARBOL PROBLEMA Y OBJETIVOS'!N164,Listas!$F$5,'3.ARBOL PROBLEMA Y OBJETIVOS'!O164)</f>
        <v xml:space="preserve"> </v>
      </c>
      <c r="J90" s="62" t="s">
        <v>224</v>
      </c>
      <c r="N90" s="65"/>
    </row>
    <row r="91" spans="3:14" ht="15.75" customHeight="1" thickBot="1" x14ac:dyDescent="0.3">
      <c r="C91" s="68" t="s">
        <v>478</v>
      </c>
      <c r="G91" s="27" t="s">
        <v>376</v>
      </c>
      <c r="I91" s="27" t="str">
        <f>+CONCATENATE('3.ARBOL PROBLEMA Y OBJETIVOS'!N165,Listas!$F$5,'3.ARBOL PROBLEMA Y OBJETIVOS'!O165)</f>
        <v xml:space="preserve"> </v>
      </c>
      <c r="J91" s="62" t="s">
        <v>225</v>
      </c>
      <c r="N91" s="65"/>
    </row>
    <row r="92" spans="3:14" ht="15.75" customHeight="1" thickBot="1" x14ac:dyDescent="0.3">
      <c r="C92" s="68" t="s">
        <v>479</v>
      </c>
      <c r="G92" s="27" t="s">
        <v>377</v>
      </c>
      <c r="I92" s="27" t="str">
        <f>+CONCATENATE('3.ARBOL PROBLEMA Y OBJETIVOS'!N166,Listas!$F$5,'3.ARBOL PROBLEMA Y OBJETIVOS'!O166)</f>
        <v xml:space="preserve"> </v>
      </c>
      <c r="J92" s="62" t="s">
        <v>226</v>
      </c>
      <c r="N92" s="65"/>
    </row>
    <row r="93" spans="3:14" ht="15.75" customHeight="1" thickBot="1" x14ac:dyDescent="0.3">
      <c r="C93" s="68" t="s">
        <v>480</v>
      </c>
      <c r="G93" s="27" t="s">
        <v>378</v>
      </c>
      <c r="I93" s="27" t="str">
        <f>+CONCATENATE('3.ARBOL PROBLEMA Y OBJETIVOS'!N167,Listas!$F$5,'3.ARBOL PROBLEMA Y OBJETIVOS'!O167)</f>
        <v xml:space="preserve"> </v>
      </c>
      <c r="J93" s="62" t="s">
        <v>227</v>
      </c>
    </row>
    <row r="94" spans="3:14" ht="15.75" customHeight="1" thickBot="1" x14ac:dyDescent="0.3">
      <c r="C94" s="68" t="s">
        <v>481</v>
      </c>
      <c r="G94" s="27" t="s">
        <v>379</v>
      </c>
      <c r="I94" s="27" t="str">
        <f>+CONCATENATE('3.ARBOL PROBLEMA Y OBJETIVOS'!N168,Listas!$F$5,'3.ARBOL PROBLEMA Y OBJETIVOS'!O168)</f>
        <v xml:space="preserve"> </v>
      </c>
      <c r="J94" s="62" t="s">
        <v>228</v>
      </c>
    </row>
    <row r="95" spans="3:14" ht="15.75" customHeight="1" thickBot="1" x14ac:dyDescent="0.3">
      <c r="C95" s="68" t="s">
        <v>482</v>
      </c>
      <c r="G95" s="27" t="s">
        <v>380</v>
      </c>
      <c r="I95" s="27" t="str">
        <f>+CONCATENATE('3.ARBOL PROBLEMA Y OBJETIVOS'!N169,Listas!$F$5,'3.ARBOL PROBLEMA Y OBJETIVOS'!O169)</f>
        <v xml:space="preserve"> </v>
      </c>
      <c r="J95" s="62" t="s">
        <v>382</v>
      </c>
      <c r="K95" s="92"/>
    </row>
    <row r="96" spans="3:14" ht="15.75" customHeight="1" thickBot="1" x14ac:dyDescent="0.3">
      <c r="C96" s="68" t="s">
        <v>483</v>
      </c>
      <c r="G96" s="27" t="s">
        <v>381</v>
      </c>
      <c r="I96" s="27" t="str">
        <f>+CONCATENATE('3.ARBOL PROBLEMA Y OBJETIVOS'!N170,Listas!$F$5,'3.ARBOL PROBLEMA Y OBJETIVOS'!O170)</f>
        <v xml:space="preserve"> </v>
      </c>
      <c r="J96" s="62" t="s">
        <v>229</v>
      </c>
    </row>
    <row r="97" spans="3:10" ht="15.75" customHeight="1" thickBot="1" x14ac:dyDescent="0.3">
      <c r="C97" s="68" t="s">
        <v>484</v>
      </c>
      <c r="G97" s="27" t="s">
        <v>383</v>
      </c>
      <c r="I97" s="27" t="str">
        <f>+CONCATENATE('3.ARBOL PROBLEMA Y OBJETIVOS'!N171,Listas!$F$5,'3.ARBOL PROBLEMA Y OBJETIVOS'!O171)</f>
        <v xml:space="preserve"> </v>
      </c>
      <c r="J97" s="62" t="s">
        <v>230</v>
      </c>
    </row>
    <row r="98" spans="3:10" ht="15.75" customHeight="1" thickBot="1" x14ac:dyDescent="0.3">
      <c r="C98" s="68" t="s">
        <v>485</v>
      </c>
      <c r="G98" s="27" t="s">
        <v>384</v>
      </c>
      <c r="I98" s="27" t="str">
        <f>+CONCATENATE('3.ARBOL PROBLEMA Y OBJETIVOS'!N172,Listas!$F$5,'3.ARBOL PROBLEMA Y OBJETIVOS'!O172)</f>
        <v xml:space="preserve"> </v>
      </c>
      <c r="J98" s="62" t="s">
        <v>231</v>
      </c>
    </row>
    <row r="99" spans="3:10" ht="15.75" customHeight="1" thickBot="1" x14ac:dyDescent="0.3">
      <c r="C99" s="68"/>
      <c r="G99" s="27" t="s">
        <v>385</v>
      </c>
      <c r="I99" s="27" t="str">
        <f>+CONCATENATE('3.ARBOL PROBLEMA Y OBJETIVOS'!N173,Listas!$F$5,'3.ARBOL PROBLEMA Y OBJETIVOS'!O173)</f>
        <v xml:space="preserve"> </v>
      </c>
      <c r="J99" s="62" t="s">
        <v>232</v>
      </c>
    </row>
    <row r="100" spans="3:10" ht="15.75" customHeight="1" x14ac:dyDescent="0.25">
      <c r="G100" s="27" t="s">
        <v>386</v>
      </c>
      <c r="I100" s="27" t="str">
        <f>+CONCATENATE('3.ARBOL PROBLEMA Y OBJETIVOS'!N174,Listas!$F$5,'3.ARBOL PROBLEMA Y OBJETIVOS'!O174)</f>
        <v xml:space="preserve"> </v>
      </c>
      <c r="J100" s="67" t="s">
        <v>233</v>
      </c>
    </row>
    <row r="101" spans="3:10" ht="15.75" customHeight="1" x14ac:dyDescent="0.25">
      <c r="G101" s="27" t="s">
        <v>387</v>
      </c>
      <c r="I101" s="27" t="str">
        <f>+CONCATENATE('3.ARBOL PROBLEMA Y OBJETIVOS'!N175,Listas!$F$5,'3.ARBOL PROBLEMA Y OBJETIVOS'!O175)</f>
        <v xml:space="preserve"> </v>
      </c>
      <c r="J101" s="67" t="s">
        <v>234</v>
      </c>
    </row>
    <row r="102" spans="3:10" ht="15.75" customHeight="1" x14ac:dyDescent="0.25">
      <c r="G102" s="27" t="s">
        <v>388</v>
      </c>
      <c r="I102" s="27" t="str">
        <f>+CONCATENATE('3.ARBOL PROBLEMA Y OBJETIVOS'!N176,Listas!$F$5,'3.ARBOL PROBLEMA Y OBJETIVOS'!O176)</f>
        <v xml:space="preserve"> </v>
      </c>
      <c r="J102" s="67" t="s">
        <v>235</v>
      </c>
    </row>
    <row r="103" spans="3:10" ht="15.75" customHeight="1" x14ac:dyDescent="0.25">
      <c r="G103" s="27" t="s">
        <v>389</v>
      </c>
      <c r="I103" s="27" t="str">
        <f>+CONCATENATE('3.ARBOL PROBLEMA Y OBJETIVOS'!N177,Listas!$F$5,'3.ARBOL PROBLEMA Y OBJETIVOS'!O177)</f>
        <v xml:space="preserve"> </v>
      </c>
      <c r="J103" s="67"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0"/>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2"/>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2"/>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5.SELECCIÓN ODS</vt:lpstr>
      <vt:lpstr>4.BENEFICIARIOS Y ACCIONES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2023-07-18T13:53:51Z</dcterms:modified>
</cp:coreProperties>
</file>